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/>
  <mc:AlternateContent xmlns:mc="http://schemas.openxmlformats.org/markup-compatibility/2006">
    <mc:Choice Requires="x15">
      <x15ac:absPath xmlns:x15ac="http://schemas.microsoft.com/office/spreadsheetml/2010/11/ac" url="N:\02_ZAKAZKY\03_PROJEKTY_DOTACE\03_IROP\Velké Hamry\č.p.519\Rozpočet\"/>
    </mc:Choice>
  </mc:AlternateContent>
  <bookViews>
    <workbookView xWindow="0" yWindow="0" windowWidth="21570" windowHeight="10215"/>
  </bookViews>
  <sheets>
    <sheet name="Rekapitulace stavby" sheetId="1" r:id="rId1"/>
    <sheet name="663 - Velké Hamry, č.p. 519" sheetId="2" r:id="rId2"/>
    <sheet name="Pokyny pro vyplnění" sheetId="3" r:id="rId3"/>
  </sheets>
  <definedNames>
    <definedName name="_xlnm._FilterDatabase" localSheetId="1" hidden="1">'663 - Velké Hamry, č.p. 519'!$C$111:$K$527</definedName>
    <definedName name="_xlnm.Print_Titles" localSheetId="1">'663 - Velké Hamry, č.p. 519'!$111:$111</definedName>
    <definedName name="_xlnm.Print_Titles" localSheetId="0">'Rekapitulace stavby'!$49:$49</definedName>
    <definedName name="_xlnm.Print_Area" localSheetId="1">'663 - Velké Hamry, č.p. 519'!$C$4:$J$36,'663 - Velké Hamry, č.p. 519'!$C$42:$J$93,'663 - Velké Hamry, č.p. 519'!$C$99:$K$527</definedName>
    <definedName name="_xlnm.Print_Area" localSheetId="2">'Pokyny pro vyplnění'!$B$2:$K$69,'Pokyny pro vyplnění'!$B$72:$K$116,'Pokyny pro vyplnění'!$B$119:$K$188,'Pokyny pro vyplnění'!$B$196:$K$216</definedName>
    <definedName name="_xlnm.Print_Area" localSheetId="0">'Rekapitulace stavby'!$D$4:$AO$33,'Rekapitulace stavby'!$C$39:$AQ$53</definedName>
  </definedNames>
  <calcPr calcId="171027"/>
</workbook>
</file>

<file path=xl/calcChain.xml><?xml version="1.0" encoding="utf-8"?>
<calcChain xmlns="http://schemas.openxmlformats.org/spreadsheetml/2006/main">
  <c r="AY52" i="1" l="1"/>
  <c r="AX52" i="1"/>
  <c r="BI527" i="2"/>
  <c r="BH527" i="2"/>
  <c r="BG527" i="2"/>
  <c r="BE527" i="2"/>
  <c r="T527" i="2"/>
  <c r="T526" i="2" s="1"/>
  <c r="R527" i="2"/>
  <c r="R526" i="2" s="1"/>
  <c r="P527" i="2"/>
  <c r="P526" i="2" s="1"/>
  <c r="BK527" i="2"/>
  <c r="BK526" i="2" s="1"/>
  <c r="J526" i="2" s="1"/>
  <c r="J92" i="2" s="1"/>
  <c r="J527" i="2"/>
  <c r="BF527" i="2" s="1"/>
  <c r="BI525" i="2"/>
  <c r="BH525" i="2"/>
  <c r="BG525" i="2"/>
  <c r="BE525" i="2"/>
  <c r="T525" i="2"/>
  <c r="T524" i="2" s="1"/>
  <c r="R525" i="2"/>
  <c r="R524" i="2" s="1"/>
  <c r="P525" i="2"/>
  <c r="P524" i="2" s="1"/>
  <c r="BK525" i="2"/>
  <c r="BK524" i="2" s="1"/>
  <c r="J524" i="2" s="1"/>
  <c r="J91" i="2" s="1"/>
  <c r="J525" i="2"/>
  <c r="BF525" i="2" s="1"/>
  <c r="BI523" i="2"/>
  <c r="BH523" i="2"/>
  <c r="BG523" i="2"/>
  <c r="BF523" i="2"/>
  <c r="BE523" i="2"/>
  <c r="T523" i="2"/>
  <c r="R523" i="2"/>
  <c r="P523" i="2"/>
  <c r="BK523" i="2"/>
  <c r="J523" i="2"/>
  <c r="BI522" i="2"/>
  <c r="BH522" i="2"/>
  <c r="BG522" i="2"/>
  <c r="BE522" i="2"/>
  <c r="T522" i="2"/>
  <c r="T521" i="2" s="1"/>
  <c r="R522" i="2"/>
  <c r="R521" i="2" s="1"/>
  <c r="P522" i="2"/>
  <c r="P521" i="2" s="1"/>
  <c r="BK522" i="2"/>
  <c r="BK521" i="2" s="1"/>
  <c r="J521" i="2" s="1"/>
  <c r="J90" i="2" s="1"/>
  <c r="J522" i="2"/>
  <c r="BF522" i="2" s="1"/>
  <c r="BI520" i="2"/>
  <c r="BH520" i="2"/>
  <c r="BG520" i="2"/>
  <c r="BE520" i="2"/>
  <c r="T520" i="2"/>
  <c r="R520" i="2"/>
  <c r="P520" i="2"/>
  <c r="BK520" i="2"/>
  <c r="J520" i="2"/>
  <c r="BF520" i="2" s="1"/>
  <c r="BI519" i="2"/>
  <c r="BH519" i="2"/>
  <c r="BG519" i="2"/>
  <c r="BF519" i="2"/>
  <c r="BE519" i="2"/>
  <c r="T519" i="2"/>
  <c r="R519" i="2"/>
  <c r="P519" i="2"/>
  <c r="BK519" i="2"/>
  <c r="J519" i="2"/>
  <c r="BI518" i="2"/>
  <c r="BH518" i="2"/>
  <c r="BG518" i="2"/>
  <c r="BE518" i="2"/>
  <c r="T518" i="2"/>
  <c r="R518" i="2"/>
  <c r="P518" i="2"/>
  <c r="BK518" i="2"/>
  <c r="J518" i="2"/>
  <c r="BF518" i="2" s="1"/>
  <c r="BI517" i="2"/>
  <c r="BH517" i="2"/>
  <c r="BG517" i="2"/>
  <c r="BF517" i="2"/>
  <c r="BE517" i="2"/>
  <c r="T517" i="2"/>
  <c r="R517" i="2"/>
  <c r="P517" i="2"/>
  <c r="BK517" i="2"/>
  <c r="J517" i="2"/>
  <c r="BI516" i="2"/>
  <c r="BH516" i="2"/>
  <c r="BG516" i="2"/>
  <c r="BE516" i="2"/>
  <c r="T516" i="2"/>
  <c r="T515" i="2" s="1"/>
  <c r="R516" i="2"/>
  <c r="R515" i="2" s="1"/>
  <c r="P516" i="2"/>
  <c r="P515" i="2" s="1"/>
  <c r="BK516" i="2"/>
  <c r="BK515" i="2" s="1"/>
  <c r="J515" i="2" s="1"/>
  <c r="J89" i="2" s="1"/>
  <c r="J516" i="2"/>
  <c r="BF516" i="2" s="1"/>
  <c r="BI514" i="2"/>
  <c r="BH514" i="2"/>
  <c r="BG514" i="2"/>
  <c r="BF514" i="2"/>
  <c r="BE514" i="2"/>
  <c r="T514" i="2"/>
  <c r="R514" i="2"/>
  <c r="P514" i="2"/>
  <c r="BK514" i="2"/>
  <c r="J514" i="2"/>
  <c r="BI513" i="2"/>
  <c r="BH513" i="2"/>
  <c r="BG513" i="2"/>
  <c r="BE513" i="2"/>
  <c r="T513" i="2"/>
  <c r="T512" i="2" s="1"/>
  <c r="R513" i="2"/>
  <c r="R512" i="2" s="1"/>
  <c r="P513" i="2"/>
  <c r="P512" i="2" s="1"/>
  <c r="P511" i="2" s="1"/>
  <c r="BK513" i="2"/>
  <c r="BK512" i="2" s="1"/>
  <c r="J513" i="2"/>
  <c r="BF513" i="2" s="1"/>
  <c r="BI510" i="2"/>
  <c r="BH510" i="2"/>
  <c r="BG510" i="2"/>
  <c r="BF510" i="2"/>
  <c r="BE510" i="2"/>
  <c r="T510" i="2"/>
  <c r="R510" i="2"/>
  <c r="P510" i="2"/>
  <c r="BK510" i="2"/>
  <c r="J510" i="2"/>
  <c r="BI509" i="2"/>
  <c r="BH509" i="2"/>
  <c r="BG509" i="2"/>
  <c r="BF509" i="2"/>
  <c r="BE509" i="2"/>
  <c r="T509" i="2"/>
  <c r="R509" i="2"/>
  <c r="P509" i="2"/>
  <c r="BK509" i="2"/>
  <c r="J509" i="2"/>
  <c r="BI508" i="2"/>
  <c r="BH508" i="2"/>
  <c r="BG508" i="2"/>
  <c r="BE508" i="2"/>
  <c r="T508" i="2"/>
  <c r="T507" i="2" s="1"/>
  <c r="R508" i="2"/>
  <c r="R507" i="2" s="1"/>
  <c r="P508" i="2"/>
  <c r="P507" i="2" s="1"/>
  <c r="BK508" i="2"/>
  <c r="BK507" i="2" s="1"/>
  <c r="J507" i="2" s="1"/>
  <c r="J86" i="2" s="1"/>
  <c r="J508" i="2"/>
  <c r="BF508" i="2" s="1"/>
  <c r="BI506" i="2"/>
  <c r="BH506" i="2"/>
  <c r="BG506" i="2"/>
  <c r="BE506" i="2"/>
  <c r="T506" i="2"/>
  <c r="R506" i="2"/>
  <c r="P506" i="2"/>
  <c r="BK506" i="2"/>
  <c r="J506" i="2"/>
  <c r="BF506" i="2" s="1"/>
  <c r="BI503" i="2"/>
  <c r="BH503" i="2"/>
  <c r="BG503" i="2"/>
  <c r="BF503" i="2"/>
  <c r="BE503" i="2"/>
  <c r="T503" i="2"/>
  <c r="T502" i="2" s="1"/>
  <c r="R503" i="2"/>
  <c r="R502" i="2" s="1"/>
  <c r="P503" i="2"/>
  <c r="P502" i="2" s="1"/>
  <c r="BK503" i="2"/>
  <c r="BK502" i="2" s="1"/>
  <c r="J502" i="2" s="1"/>
  <c r="J85" i="2" s="1"/>
  <c r="J503" i="2"/>
  <c r="BI501" i="2"/>
  <c r="BH501" i="2"/>
  <c r="BG501" i="2"/>
  <c r="BE501" i="2"/>
  <c r="T501" i="2"/>
  <c r="R501" i="2"/>
  <c r="P501" i="2"/>
  <c r="BK501" i="2"/>
  <c r="J501" i="2"/>
  <c r="BF501" i="2" s="1"/>
  <c r="BI499" i="2"/>
  <c r="BH499" i="2"/>
  <c r="BG499" i="2"/>
  <c r="BE499" i="2"/>
  <c r="T499" i="2"/>
  <c r="R499" i="2"/>
  <c r="P499" i="2"/>
  <c r="BK499" i="2"/>
  <c r="J499" i="2"/>
  <c r="BF499" i="2" s="1"/>
  <c r="BI494" i="2"/>
  <c r="BH494" i="2"/>
  <c r="BG494" i="2"/>
  <c r="BF494" i="2"/>
  <c r="BE494" i="2"/>
  <c r="T494" i="2"/>
  <c r="R494" i="2"/>
  <c r="P494" i="2"/>
  <c r="BK494" i="2"/>
  <c r="J494" i="2"/>
  <c r="BI491" i="2"/>
  <c r="BH491" i="2"/>
  <c r="BG491" i="2"/>
  <c r="BF491" i="2"/>
  <c r="BE491" i="2"/>
  <c r="T491" i="2"/>
  <c r="T490" i="2" s="1"/>
  <c r="R491" i="2"/>
  <c r="R490" i="2" s="1"/>
  <c r="P491" i="2"/>
  <c r="P490" i="2" s="1"/>
  <c r="BK491" i="2"/>
  <c r="BK490" i="2" s="1"/>
  <c r="J490" i="2" s="1"/>
  <c r="J84" i="2" s="1"/>
  <c r="J491" i="2"/>
  <c r="BI489" i="2"/>
  <c r="BH489" i="2"/>
  <c r="BG489" i="2"/>
  <c r="BF489" i="2"/>
  <c r="BE489" i="2"/>
  <c r="T489" i="2"/>
  <c r="R489" i="2"/>
  <c r="P489" i="2"/>
  <c r="BK489" i="2"/>
  <c r="J489" i="2"/>
  <c r="BI487" i="2"/>
  <c r="BH487" i="2"/>
  <c r="BG487" i="2"/>
  <c r="BE487" i="2"/>
  <c r="T487" i="2"/>
  <c r="R487" i="2"/>
  <c r="P487" i="2"/>
  <c r="BK487" i="2"/>
  <c r="J487" i="2"/>
  <c r="BF487" i="2" s="1"/>
  <c r="BI482" i="2"/>
  <c r="BH482" i="2"/>
  <c r="BG482" i="2"/>
  <c r="BE482" i="2"/>
  <c r="T482" i="2"/>
  <c r="T481" i="2" s="1"/>
  <c r="R482" i="2"/>
  <c r="R481" i="2" s="1"/>
  <c r="P482" i="2"/>
  <c r="P481" i="2" s="1"/>
  <c r="BK482" i="2"/>
  <c r="BK481" i="2" s="1"/>
  <c r="J481" i="2" s="1"/>
  <c r="J83" i="2" s="1"/>
  <c r="J482" i="2"/>
  <c r="BF482" i="2" s="1"/>
  <c r="BI478" i="2"/>
  <c r="BH478" i="2"/>
  <c r="BG478" i="2"/>
  <c r="BE478" i="2"/>
  <c r="T478" i="2"/>
  <c r="R478" i="2"/>
  <c r="P478" i="2"/>
  <c r="BK478" i="2"/>
  <c r="J478" i="2"/>
  <c r="BF478" i="2" s="1"/>
  <c r="BI477" i="2"/>
  <c r="BH477" i="2"/>
  <c r="BG477" i="2"/>
  <c r="BE477" i="2"/>
  <c r="T477" i="2"/>
  <c r="R477" i="2"/>
  <c r="P477" i="2"/>
  <c r="BK477" i="2"/>
  <c r="J477" i="2"/>
  <c r="BF477" i="2" s="1"/>
  <c r="BI476" i="2"/>
  <c r="BH476" i="2"/>
  <c r="BG476" i="2"/>
  <c r="BF476" i="2"/>
  <c r="BE476" i="2"/>
  <c r="T476" i="2"/>
  <c r="T475" i="2" s="1"/>
  <c r="R476" i="2"/>
  <c r="R475" i="2" s="1"/>
  <c r="P476" i="2"/>
  <c r="P475" i="2" s="1"/>
  <c r="BK476" i="2"/>
  <c r="BK475" i="2" s="1"/>
  <c r="J475" i="2" s="1"/>
  <c r="J82" i="2" s="1"/>
  <c r="J476" i="2"/>
  <c r="BI474" i="2"/>
  <c r="BH474" i="2"/>
  <c r="BG474" i="2"/>
  <c r="BE474" i="2"/>
  <c r="T474" i="2"/>
  <c r="T473" i="2" s="1"/>
  <c r="R474" i="2"/>
  <c r="R473" i="2" s="1"/>
  <c r="P474" i="2"/>
  <c r="P473" i="2" s="1"/>
  <c r="BK474" i="2"/>
  <c r="BK473" i="2" s="1"/>
  <c r="J473" i="2" s="1"/>
  <c r="J81" i="2" s="1"/>
  <c r="J474" i="2"/>
  <c r="BF474" i="2" s="1"/>
  <c r="BI472" i="2"/>
  <c r="BH472" i="2"/>
  <c r="BG472" i="2"/>
  <c r="BE472" i="2"/>
  <c r="T472" i="2"/>
  <c r="R472" i="2"/>
  <c r="P472" i="2"/>
  <c r="BK472" i="2"/>
  <c r="J472" i="2"/>
  <c r="BF472" i="2" s="1"/>
  <c r="BI469" i="2"/>
  <c r="BH469" i="2"/>
  <c r="BG469" i="2"/>
  <c r="BF469" i="2"/>
  <c r="BE469" i="2"/>
  <c r="T469" i="2"/>
  <c r="R469" i="2"/>
  <c r="P469" i="2"/>
  <c r="BK469" i="2"/>
  <c r="J469" i="2"/>
  <c r="BI466" i="2"/>
  <c r="BH466" i="2"/>
  <c r="BG466" i="2"/>
  <c r="BF466" i="2"/>
  <c r="BE466" i="2"/>
  <c r="T466" i="2"/>
  <c r="R466" i="2"/>
  <c r="P466" i="2"/>
  <c r="BK466" i="2"/>
  <c r="J466" i="2"/>
  <c r="BI463" i="2"/>
  <c r="BH463" i="2"/>
  <c r="BG463" i="2"/>
  <c r="BE463" i="2"/>
  <c r="T463" i="2"/>
  <c r="R463" i="2"/>
  <c r="P463" i="2"/>
  <c r="BK463" i="2"/>
  <c r="J463" i="2"/>
  <c r="BF463" i="2" s="1"/>
  <c r="BI462" i="2"/>
  <c r="BH462" i="2"/>
  <c r="BG462" i="2"/>
  <c r="BE462" i="2"/>
  <c r="T462" i="2"/>
  <c r="R462" i="2"/>
  <c r="P462" i="2"/>
  <c r="BK462" i="2"/>
  <c r="J462" i="2"/>
  <c r="BF462" i="2" s="1"/>
  <c r="BI461" i="2"/>
  <c r="BH461" i="2"/>
  <c r="BG461" i="2"/>
  <c r="BF461" i="2"/>
  <c r="BE461" i="2"/>
  <c r="T461" i="2"/>
  <c r="R461" i="2"/>
  <c r="P461" i="2"/>
  <c r="BK461" i="2"/>
  <c r="J461" i="2"/>
  <c r="BI458" i="2"/>
  <c r="BH458" i="2"/>
  <c r="BG458" i="2"/>
  <c r="BF458" i="2"/>
  <c r="BE458" i="2"/>
  <c r="T458" i="2"/>
  <c r="T457" i="2" s="1"/>
  <c r="R458" i="2"/>
  <c r="R457" i="2" s="1"/>
  <c r="P458" i="2"/>
  <c r="P457" i="2" s="1"/>
  <c r="BK458" i="2"/>
  <c r="BK457" i="2" s="1"/>
  <c r="J457" i="2" s="1"/>
  <c r="J80" i="2" s="1"/>
  <c r="J458" i="2"/>
  <c r="BI456" i="2"/>
  <c r="BH456" i="2"/>
  <c r="BG456" i="2"/>
  <c r="BF456" i="2"/>
  <c r="BE456" i="2"/>
  <c r="T456" i="2"/>
  <c r="R456" i="2"/>
  <c r="P456" i="2"/>
  <c r="BK456" i="2"/>
  <c r="J456" i="2"/>
  <c r="BI454" i="2"/>
  <c r="BH454" i="2"/>
  <c r="BG454" i="2"/>
  <c r="BE454" i="2"/>
  <c r="T454" i="2"/>
  <c r="R454" i="2"/>
  <c r="P454" i="2"/>
  <c r="BK454" i="2"/>
  <c r="J454" i="2"/>
  <c r="BF454" i="2" s="1"/>
  <c r="BI451" i="2"/>
  <c r="BH451" i="2"/>
  <c r="BG451" i="2"/>
  <c r="BE451" i="2"/>
  <c r="T451" i="2"/>
  <c r="R451" i="2"/>
  <c r="P451" i="2"/>
  <c r="BK451" i="2"/>
  <c r="J451" i="2"/>
  <c r="BF451" i="2" s="1"/>
  <c r="BI448" i="2"/>
  <c r="BH448" i="2"/>
  <c r="BG448" i="2"/>
  <c r="BE448" i="2"/>
  <c r="T448" i="2"/>
  <c r="R448" i="2"/>
  <c r="P448" i="2"/>
  <c r="BK448" i="2"/>
  <c r="J448" i="2"/>
  <c r="BF448" i="2" s="1"/>
  <c r="BI447" i="2"/>
  <c r="BH447" i="2"/>
  <c r="BG447" i="2"/>
  <c r="BF447" i="2"/>
  <c r="BE447" i="2"/>
  <c r="T447" i="2"/>
  <c r="T446" i="2" s="1"/>
  <c r="R447" i="2"/>
  <c r="R446" i="2" s="1"/>
  <c r="P447" i="2"/>
  <c r="P446" i="2" s="1"/>
  <c r="BK447" i="2"/>
  <c r="BK446" i="2" s="1"/>
  <c r="J446" i="2" s="1"/>
  <c r="J79" i="2" s="1"/>
  <c r="J447" i="2"/>
  <c r="BI445" i="2"/>
  <c r="BH445" i="2"/>
  <c r="BG445" i="2"/>
  <c r="BF445" i="2"/>
  <c r="BE445" i="2"/>
  <c r="T445" i="2"/>
  <c r="R445" i="2"/>
  <c r="P445" i="2"/>
  <c r="BK445" i="2"/>
  <c r="J445" i="2"/>
  <c r="BI442" i="2"/>
  <c r="BH442" i="2"/>
  <c r="BG442" i="2"/>
  <c r="BE442" i="2"/>
  <c r="T442" i="2"/>
  <c r="R442" i="2"/>
  <c r="P442" i="2"/>
  <c r="BK442" i="2"/>
  <c r="J442" i="2"/>
  <c r="BF442" i="2" s="1"/>
  <c r="BI439" i="2"/>
  <c r="BH439" i="2"/>
  <c r="BG439" i="2"/>
  <c r="BE439" i="2"/>
  <c r="T439" i="2"/>
  <c r="R439" i="2"/>
  <c r="P439" i="2"/>
  <c r="BK439" i="2"/>
  <c r="J439" i="2"/>
  <c r="BF439" i="2" s="1"/>
  <c r="BI438" i="2"/>
  <c r="BH438" i="2"/>
  <c r="BG438" i="2"/>
  <c r="BE438" i="2"/>
  <c r="T438" i="2"/>
  <c r="R438" i="2"/>
  <c r="P438" i="2"/>
  <c r="BK438" i="2"/>
  <c r="J438" i="2"/>
  <c r="BF438" i="2" s="1"/>
  <c r="BI437" i="2"/>
  <c r="BH437" i="2"/>
  <c r="BG437" i="2"/>
  <c r="BF437" i="2"/>
  <c r="BE437" i="2"/>
  <c r="T437" i="2"/>
  <c r="T436" i="2" s="1"/>
  <c r="R437" i="2"/>
  <c r="R436" i="2" s="1"/>
  <c r="P437" i="2"/>
  <c r="P436" i="2" s="1"/>
  <c r="BK437" i="2"/>
  <c r="BK436" i="2" s="1"/>
  <c r="J436" i="2" s="1"/>
  <c r="J78" i="2" s="1"/>
  <c r="J437" i="2"/>
  <c r="BI435" i="2"/>
  <c r="BH435" i="2"/>
  <c r="BG435" i="2"/>
  <c r="BE435" i="2"/>
  <c r="T435" i="2"/>
  <c r="R435" i="2"/>
  <c r="P435" i="2"/>
  <c r="BK435" i="2"/>
  <c r="J435" i="2"/>
  <c r="BF435" i="2" s="1"/>
  <c r="BI434" i="2"/>
  <c r="BH434" i="2"/>
  <c r="BG434" i="2"/>
  <c r="BF434" i="2"/>
  <c r="BE434" i="2"/>
  <c r="T434" i="2"/>
  <c r="R434" i="2"/>
  <c r="P434" i="2"/>
  <c r="BK434" i="2"/>
  <c r="J434" i="2"/>
  <c r="BI433" i="2"/>
  <c r="BH433" i="2"/>
  <c r="BG433" i="2"/>
  <c r="BE433" i="2"/>
  <c r="T433" i="2"/>
  <c r="R433" i="2"/>
  <c r="P433" i="2"/>
  <c r="BK433" i="2"/>
  <c r="J433" i="2"/>
  <c r="BF433" i="2" s="1"/>
  <c r="BI432" i="2"/>
  <c r="BH432" i="2"/>
  <c r="BG432" i="2"/>
  <c r="BF432" i="2"/>
  <c r="BE432" i="2"/>
  <c r="T432" i="2"/>
  <c r="R432" i="2"/>
  <c r="P432" i="2"/>
  <c r="BK432" i="2"/>
  <c r="J432" i="2"/>
  <c r="BI429" i="2"/>
  <c r="BH429" i="2"/>
  <c r="BG429" i="2"/>
  <c r="BE429" i="2"/>
  <c r="T429" i="2"/>
  <c r="R429" i="2"/>
  <c r="P429" i="2"/>
  <c r="BK429" i="2"/>
  <c r="J429" i="2"/>
  <c r="BF429" i="2" s="1"/>
  <c r="BI426" i="2"/>
  <c r="BH426" i="2"/>
  <c r="BG426" i="2"/>
  <c r="BF426" i="2"/>
  <c r="BE426" i="2"/>
  <c r="T426" i="2"/>
  <c r="R426" i="2"/>
  <c r="P426" i="2"/>
  <c r="BK426" i="2"/>
  <c r="J426" i="2"/>
  <c r="BI422" i="2"/>
  <c r="BH422" i="2"/>
  <c r="BG422" i="2"/>
  <c r="BE422" i="2"/>
  <c r="T422" i="2"/>
  <c r="T421" i="2" s="1"/>
  <c r="R422" i="2"/>
  <c r="R421" i="2" s="1"/>
  <c r="P422" i="2"/>
  <c r="P421" i="2" s="1"/>
  <c r="BK422" i="2"/>
  <c r="BK421" i="2" s="1"/>
  <c r="J421" i="2" s="1"/>
  <c r="J77" i="2" s="1"/>
  <c r="J422" i="2"/>
  <c r="BF422" i="2" s="1"/>
  <c r="BI420" i="2"/>
  <c r="BH420" i="2"/>
  <c r="BG420" i="2"/>
  <c r="BE420" i="2"/>
  <c r="T420" i="2"/>
  <c r="R420" i="2"/>
  <c r="P420" i="2"/>
  <c r="BK420" i="2"/>
  <c r="J420" i="2"/>
  <c r="BF420" i="2" s="1"/>
  <c r="BI417" i="2"/>
  <c r="BH417" i="2"/>
  <c r="BG417" i="2"/>
  <c r="BE417" i="2"/>
  <c r="T417" i="2"/>
  <c r="T416" i="2" s="1"/>
  <c r="R417" i="2"/>
  <c r="R416" i="2" s="1"/>
  <c r="P417" i="2"/>
  <c r="P416" i="2" s="1"/>
  <c r="BK417" i="2"/>
  <c r="BK416" i="2" s="1"/>
  <c r="J416" i="2" s="1"/>
  <c r="J76" i="2" s="1"/>
  <c r="J417" i="2"/>
  <c r="BF417" i="2" s="1"/>
  <c r="BI415" i="2"/>
  <c r="BH415" i="2"/>
  <c r="BG415" i="2"/>
  <c r="BE415" i="2"/>
  <c r="T415" i="2"/>
  <c r="R415" i="2"/>
  <c r="P415" i="2"/>
  <c r="BK415" i="2"/>
  <c r="J415" i="2"/>
  <c r="BF415" i="2" s="1"/>
  <c r="BI414" i="2"/>
  <c r="BH414" i="2"/>
  <c r="BG414" i="2"/>
  <c r="BE414" i="2"/>
  <c r="T414" i="2"/>
  <c r="R414" i="2"/>
  <c r="P414" i="2"/>
  <c r="BK414" i="2"/>
  <c r="J414" i="2"/>
  <c r="BF414" i="2" s="1"/>
  <c r="BI413" i="2"/>
  <c r="BH413" i="2"/>
  <c r="BG413" i="2"/>
  <c r="BE413" i="2"/>
  <c r="T413" i="2"/>
  <c r="R413" i="2"/>
  <c r="P413" i="2"/>
  <c r="BK413" i="2"/>
  <c r="J413" i="2"/>
  <c r="BF413" i="2" s="1"/>
  <c r="BI412" i="2"/>
  <c r="BH412" i="2"/>
  <c r="BG412" i="2"/>
  <c r="BF412" i="2"/>
  <c r="BE412" i="2"/>
  <c r="T412" i="2"/>
  <c r="R412" i="2"/>
  <c r="P412" i="2"/>
  <c r="BK412" i="2"/>
  <c r="J412" i="2"/>
  <c r="BI411" i="2"/>
  <c r="BH411" i="2"/>
  <c r="BG411" i="2"/>
  <c r="BE411" i="2"/>
  <c r="T411" i="2"/>
  <c r="R411" i="2"/>
  <c r="P411" i="2"/>
  <c r="BK411" i="2"/>
  <c r="J411" i="2"/>
  <c r="BF411" i="2" s="1"/>
  <c r="BI410" i="2"/>
  <c r="BH410" i="2"/>
  <c r="BG410" i="2"/>
  <c r="BE410" i="2"/>
  <c r="T410" i="2"/>
  <c r="R410" i="2"/>
  <c r="P410" i="2"/>
  <c r="BK410" i="2"/>
  <c r="J410" i="2"/>
  <c r="BF410" i="2" s="1"/>
  <c r="BI409" i="2"/>
  <c r="BH409" i="2"/>
  <c r="BG409" i="2"/>
  <c r="BE409" i="2"/>
  <c r="T409" i="2"/>
  <c r="R409" i="2"/>
  <c r="P409" i="2"/>
  <c r="BK409" i="2"/>
  <c r="J409" i="2"/>
  <c r="BF409" i="2" s="1"/>
  <c r="BI408" i="2"/>
  <c r="BH408" i="2"/>
  <c r="BG408" i="2"/>
  <c r="BF408" i="2"/>
  <c r="BE408" i="2"/>
  <c r="T408" i="2"/>
  <c r="R408" i="2"/>
  <c r="P408" i="2"/>
  <c r="BK408" i="2"/>
  <c r="J408" i="2"/>
  <c r="BI407" i="2"/>
  <c r="BH407" i="2"/>
  <c r="BG407" i="2"/>
  <c r="BE407" i="2"/>
  <c r="T407" i="2"/>
  <c r="R407" i="2"/>
  <c r="P407" i="2"/>
  <c r="BK407" i="2"/>
  <c r="J407" i="2"/>
  <c r="BF407" i="2" s="1"/>
  <c r="BI406" i="2"/>
  <c r="BH406" i="2"/>
  <c r="BG406" i="2"/>
  <c r="BE406" i="2"/>
  <c r="T406" i="2"/>
  <c r="R406" i="2"/>
  <c r="P406" i="2"/>
  <c r="BK406" i="2"/>
  <c r="J406" i="2"/>
  <c r="BF406" i="2" s="1"/>
  <c r="BI405" i="2"/>
  <c r="BH405" i="2"/>
  <c r="BG405" i="2"/>
  <c r="BE405" i="2"/>
  <c r="T405" i="2"/>
  <c r="T404" i="2" s="1"/>
  <c r="R405" i="2"/>
  <c r="R404" i="2" s="1"/>
  <c r="P405" i="2"/>
  <c r="P404" i="2" s="1"/>
  <c r="BK405" i="2"/>
  <c r="BK404" i="2" s="1"/>
  <c r="J404" i="2" s="1"/>
  <c r="J75" i="2" s="1"/>
  <c r="J405" i="2"/>
  <c r="BF405" i="2" s="1"/>
  <c r="BI403" i="2"/>
  <c r="BH403" i="2"/>
  <c r="BG403" i="2"/>
  <c r="BE403" i="2"/>
  <c r="T403" i="2"/>
  <c r="R403" i="2"/>
  <c r="P403" i="2"/>
  <c r="BK403" i="2"/>
  <c r="J403" i="2"/>
  <c r="BF403" i="2" s="1"/>
  <c r="BI402" i="2"/>
  <c r="BH402" i="2"/>
  <c r="BG402" i="2"/>
  <c r="BF402" i="2"/>
  <c r="BE402" i="2"/>
  <c r="T402" i="2"/>
  <c r="R402" i="2"/>
  <c r="P402" i="2"/>
  <c r="BK402" i="2"/>
  <c r="J402" i="2"/>
  <c r="BI401" i="2"/>
  <c r="BH401" i="2"/>
  <c r="BG401" i="2"/>
  <c r="BE401" i="2"/>
  <c r="T401" i="2"/>
  <c r="T400" i="2" s="1"/>
  <c r="R401" i="2"/>
  <c r="R400" i="2" s="1"/>
  <c r="P401" i="2"/>
  <c r="P400" i="2" s="1"/>
  <c r="BK401" i="2"/>
  <c r="BK400" i="2" s="1"/>
  <c r="J400" i="2" s="1"/>
  <c r="J74" i="2" s="1"/>
  <c r="J401" i="2"/>
  <c r="BF401" i="2" s="1"/>
  <c r="BI399" i="2"/>
  <c r="BH399" i="2"/>
  <c r="BG399" i="2"/>
  <c r="BF399" i="2"/>
  <c r="BE399" i="2"/>
  <c r="T399" i="2"/>
  <c r="R399" i="2"/>
  <c r="P399" i="2"/>
  <c r="BK399" i="2"/>
  <c r="J399" i="2"/>
  <c r="BI397" i="2"/>
  <c r="BH397" i="2"/>
  <c r="BG397" i="2"/>
  <c r="BE397" i="2"/>
  <c r="T397" i="2"/>
  <c r="T396" i="2" s="1"/>
  <c r="R397" i="2"/>
  <c r="R396" i="2" s="1"/>
  <c r="P397" i="2"/>
  <c r="P396" i="2" s="1"/>
  <c r="BK397" i="2"/>
  <c r="BK396" i="2" s="1"/>
  <c r="J396" i="2" s="1"/>
  <c r="J73" i="2" s="1"/>
  <c r="J397" i="2"/>
  <c r="BF397" i="2" s="1"/>
  <c r="BI395" i="2"/>
  <c r="BH395" i="2"/>
  <c r="BG395" i="2"/>
  <c r="BE395" i="2"/>
  <c r="T395" i="2"/>
  <c r="R395" i="2"/>
  <c r="P395" i="2"/>
  <c r="BK395" i="2"/>
  <c r="J395" i="2"/>
  <c r="BF395" i="2" s="1"/>
  <c r="BI394" i="2"/>
  <c r="BH394" i="2"/>
  <c r="BG394" i="2"/>
  <c r="BE394" i="2"/>
  <c r="T394" i="2"/>
  <c r="R394" i="2"/>
  <c r="P394" i="2"/>
  <c r="BK394" i="2"/>
  <c r="J394" i="2"/>
  <c r="BF394" i="2" s="1"/>
  <c r="BI393" i="2"/>
  <c r="BH393" i="2"/>
  <c r="BG393" i="2"/>
  <c r="BE393" i="2"/>
  <c r="T393" i="2"/>
  <c r="R393" i="2"/>
  <c r="P393" i="2"/>
  <c r="BK393" i="2"/>
  <c r="J393" i="2"/>
  <c r="BF393" i="2" s="1"/>
  <c r="BI392" i="2"/>
  <c r="BH392" i="2"/>
  <c r="BG392" i="2"/>
  <c r="BF392" i="2"/>
  <c r="BE392" i="2"/>
  <c r="T392" i="2"/>
  <c r="T391" i="2" s="1"/>
  <c r="R392" i="2"/>
  <c r="R391" i="2" s="1"/>
  <c r="P392" i="2"/>
  <c r="P391" i="2" s="1"/>
  <c r="BK392" i="2"/>
  <c r="BK391" i="2" s="1"/>
  <c r="J391" i="2" s="1"/>
  <c r="J72" i="2" s="1"/>
  <c r="J392" i="2"/>
  <c r="BI390" i="2"/>
  <c r="BH390" i="2"/>
  <c r="BG390" i="2"/>
  <c r="BE390" i="2"/>
  <c r="T390" i="2"/>
  <c r="R390" i="2"/>
  <c r="P390" i="2"/>
  <c r="BK390" i="2"/>
  <c r="J390" i="2"/>
  <c r="BF390" i="2" s="1"/>
  <c r="BI389" i="2"/>
  <c r="BH389" i="2"/>
  <c r="BG389" i="2"/>
  <c r="BF389" i="2"/>
  <c r="BE389" i="2"/>
  <c r="T389" i="2"/>
  <c r="T388" i="2" s="1"/>
  <c r="R389" i="2"/>
  <c r="R388" i="2" s="1"/>
  <c r="P389" i="2"/>
  <c r="P388" i="2" s="1"/>
  <c r="BK389" i="2"/>
  <c r="BK388" i="2" s="1"/>
  <c r="J388" i="2" s="1"/>
  <c r="J71" i="2" s="1"/>
  <c r="J389" i="2"/>
  <c r="BI387" i="2"/>
  <c r="BH387" i="2"/>
  <c r="BG387" i="2"/>
  <c r="BF387" i="2"/>
  <c r="BE387" i="2"/>
  <c r="T387" i="2"/>
  <c r="R387" i="2"/>
  <c r="P387" i="2"/>
  <c r="BK387" i="2"/>
  <c r="J387" i="2"/>
  <c r="BI386" i="2"/>
  <c r="BH386" i="2"/>
  <c r="BG386" i="2"/>
  <c r="BE386" i="2"/>
  <c r="T386" i="2"/>
  <c r="T385" i="2" s="1"/>
  <c r="R386" i="2"/>
  <c r="R385" i="2" s="1"/>
  <c r="P386" i="2"/>
  <c r="P385" i="2" s="1"/>
  <c r="BK386" i="2"/>
  <c r="BK385" i="2" s="1"/>
  <c r="J385" i="2" s="1"/>
  <c r="J70" i="2" s="1"/>
  <c r="J386" i="2"/>
  <c r="BF386" i="2" s="1"/>
  <c r="BI384" i="2"/>
  <c r="BH384" i="2"/>
  <c r="BG384" i="2"/>
  <c r="BF384" i="2"/>
  <c r="BE384" i="2"/>
  <c r="T384" i="2"/>
  <c r="R384" i="2"/>
  <c r="P384" i="2"/>
  <c r="BK384" i="2"/>
  <c r="J384" i="2"/>
  <c r="BI381" i="2"/>
  <c r="BH381" i="2"/>
  <c r="BG381" i="2"/>
  <c r="BE381" i="2"/>
  <c r="T381" i="2"/>
  <c r="R381" i="2"/>
  <c r="P381" i="2"/>
  <c r="BK381" i="2"/>
  <c r="J381" i="2"/>
  <c r="BF381" i="2" s="1"/>
  <c r="BI380" i="2"/>
  <c r="BH380" i="2"/>
  <c r="BG380" i="2"/>
  <c r="BE380" i="2"/>
  <c r="T380" i="2"/>
  <c r="T379" i="2" s="1"/>
  <c r="R380" i="2"/>
  <c r="R379" i="2" s="1"/>
  <c r="P380" i="2"/>
  <c r="P379" i="2" s="1"/>
  <c r="BK380" i="2"/>
  <c r="BK379" i="2" s="1"/>
  <c r="J379" i="2" s="1"/>
  <c r="J69" i="2" s="1"/>
  <c r="J380" i="2"/>
  <c r="BF380" i="2" s="1"/>
  <c r="BI378" i="2"/>
  <c r="BH378" i="2"/>
  <c r="BG378" i="2"/>
  <c r="BE378" i="2"/>
  <c r="T378" i="2"/>
  <c r="R378" i="2"/>
  <c r="P378" i="2"/>
  <c r="BK378" i="2"/>
  <c r="J378" i="2"/>
  <c r="BF378" i="2" s="1"/>
  <c r="BI375" i="2"/>
  <c r="BH375" i="2"/>
  <c r="BG375" i="2"/>
  <c r="BE375" i="2"/>
  <c r="T375" i="2"/>
  <c r="R375" i="2"/>
  <c r="P375" i="2"/>
  <c r="BK375" i="2"/>
  <c r="J375" i="2"/>
  <c r="BF375" i="2" s="1"/>
  <c r="BI373" i="2"/>
  <c r="BH373" i="2"/>
  <c r="BG373" i="2"/>
  <c r="BE373" i="2"/>
  <c r="T373" i="2"/>
  <c r="R373" i="2"/>
  <c r="P373" i="2"/>
  <c r="BK373" i="2"/>
  <c r="J373" i="2"/>
  <c r="BF373" i="2" s="1"/>
  <c r="BI371" i="2"/>
  <c r="BH371" i="2"/>
  <c r="BG371" i="2"/>
  <c r="BE371" i="2"/>
  <c r="T371" i="2"/>
  <c r="R371" i="2"/>
  <c r="P371" i="2"/>
  <c r="BK371" i="2"/>
  <c r="J371" i="2"/>
  <c r="BF371" i="2" s="1"/>
  <c r="BI370" i="2"/>
  <c r="BH370" i="2"/>
  <c r="BG370" i="2"/>
  <c r="BE370" i="2"/>
  <c r="T370" i="2"/>
  <c r="R370" i="2"/>
  <c r="P370" i="2"/>
  <c r="BK370" i="2"/>
  <c r="J370" i="2"/>
  <c r="BF370" i="2" s="1"/>
  <c r="BI367" i="2"/>
  <c r="BH367" i="2"/>
  <c r="BG367" i="2"/>
  <c r="BE367" i="2"/>
  <c r="T367" i="2"/>
  <c r="R367" i="2"/>
  <c r="P367" i="2"/>
  <c r="BK367" i="2"/>
  <c r="J367" i="2"/>
  <c r="BF367" i="2" s="1"/>
  <c r="BI366" i="2"/>
  <c r="BH366" i="2"/>
  <c r="BG366" i="2"/>
  <c r="BE366" i="2"/>
  <c r="T366" i="2"/>
  <c r="T365" i="2" s="1"/>
  <c r="R366" i="2"/>
  <c r="R365" i="2" s="1"/>
  <c r="P366" i="2"/>
  <c r="P365" i="2" s="1"/>
  <c r="BK366" i="2"/>
  <c r="BK365" i="2" s="1"/>
  <c r="J366" i="2"/>
  <c r="BF366" i="2" s="1"/>
  <c r="BI363" i="2"/>
  <c r="BH363" i="2"/>
  <c r="BG363" i="2"/>
  <c r="BE363" i="2"/>
  <c r="T363" i="2"/>
  <c r="T362" i="2" s="1"/>
  <c r="R363" i="2"/>
  <c r="R362" i="2" s="1"/>
  <c r="P363" i="2"/>
  <c r="P362" i="2" s="1"/>
  <c r="BK363" i="2"/>
  <c r="BK362" i="2" s="1"/>
  <c r="J362" i="2" s="1"/>
  <c r="J66" i="2" s="1"/>
  <c r="J363" i="2"/>
  <c r="BF363" i="2" s="1"/>
  <c r="BI361" i="2"/>
  <c r="BH361" i="2"/>
  <c r="BG361" i="2"/>
  <c r="BE361" i="2"/>
  <c r="T361" i="2"/>
  <c r="R361" i="2"/>
  <c r="P361" i="2"/>
  <c r="BK361" i="2"/>
  <c r="J361" i="2"/>
  <c r="BF361" i="2" s="1"/>
  <c r="BI359" i="2"/>
  <c r="BH359" i="2"/>
  <c r="BG359" i="2"/>
  <c r="BE359" i="2"/>
  <c r="T359" i="2"/>
  <c r="R359" i="2"/>
  <c r="P359" i="2"/>
  <c r="BK359" i="2"/>
  <c r="J359" i="2"/>
  <c r="BF359" i="2" s="1"/>
  <c r="BI358" i="2"/>
  <c r="BH358" i="2"/>
  <c r="BG358" i="2"/>
  <c r="BE358" i="2"/>
  <c r="T358" i="2"/>
  <c r="R358" i="2"/>
  <c r="P358" i="2"/>
  <c r="BK358" i="2"/>
  <c r="J358" i="2"/>
  <c r="BF358" i="2" s="1"/>
  <c r="BI356" i="2"/>
  <c r="BH356" i="2"/>
  <c r="BG356" i="2"/>
  <c r="BF356" i="2"/>
  <c r="BE356" i="2"/>
  <c r="T356" i="2"/>
  <c r="R356" i="2"/>
  <c r="P356" i="2"/>
  <c r="BK356" i="2"/>
  <c r="J356" i="2"/>
  <c r="BI355" i="2"/>
  <c r="BH355" i="2"/>
  <c r="BG355" i="2"/>
  <c r="BE355" i="2"/>
  <c r="T355" i="2"/>
  <c r="R355" i="2"/>
  <c r="P355" i="2"/>
  <c r="BK355" i="2"/>
  <c r="J355" i="2"/>
  <c r="BF355" i="2" s="1"/>
  <c r="BI354" i="2"/>
  <c r="BH354" i="2"/>
  <c r="BG354" i="2"/>
  <c r="BE354" i="2"/>
  <c r="T354" i="2"/>
  <c r="T353" i="2" s="1"/>
  <c r="R354" i="2"/>
  <c r="R353" i="2" s="1"/>
  <c r="P354" i="2"/>
  <c r="P353" i="2" s="1"/>
  <c r="BK354" i="2"/>
  <c r="BK353" i="2" s="1"/>
  <c r="J353" i="2" s="1"/>
  <c r="J65" i="2" s="1"/>
  <c r="J354" i="2"/>
  <c r="BF354" i="2" s="1"/>
  <c r="BI351" i="2"/>
  <c r="BH351" i="2"/>
  <c r="BG351" i="2"/>
  <c r="BE351" i="2"/>
  <c r="T351" i="2"/>
  <c r="R351" i="2"/>
  <c r="P351" i="2"/>
  <c r="BK351" i="2"/>
  <c r="J351" i="2"/>
  <c r="BF351" i="2" s="1"/>
  <c r="BI350" i="2"/>
  <c r="BH350" i="2"/>
  <c r="BG350" i="2"/>
  <c r="BE350" i="2"/>
  <c r="T350" i="2"/>
  <c r="R350" i="2"/>
  <c r="P350" i="2"/>
  <c r="BK350" i="2"/>
  <c r="J350" i="2"/>
  <c r="BF350" i="2" s="1"/>
  <c r="BI347" i="2"/>
  <c r="BH347" i="2"/>
  <c r="BG347" i="2"/>
  <c r="BE347" i="2"/>
  <c r="T347" i="2"/>
  <c r="R347" i="2"/>
  <c r="P347" i="2"/>
  <c r="BK347" i="2"/>
  <c r="J347" i="2"/>
  <c r="BF347" i="2" s="1"/>
  <c r="BI344" i="2"/>
  <c r="BH344" i="2"/>
  <c r="BG344" i="2"/>
  <c r="BE344" i="2"/>
  <c r="T344" i="2"/>
  <c r="R344" i="2"/>
  <c r="P344" i="2"/>
  <c r="BK344" i="2"/>
  <c r="J344" i="2"/>
  <c r="BF344" i="2" s="1"/>
  <c r="BI343" i="2"/>
  <c r="BH343" i="2"/>
  <c r="BG343" i="2"/>
  <c r="BE343" i="2"/>
  <c r="T343" i="2"/>
  <c r="R343" i="2"/>
  <c r="P343" i="2"/>
  <c r="BK343" i="2"/>
  <c r="J343" i="2"/>
  <c r="BF343" i="2" s="1"/>
  <c r="BI340" i="2"/>
  <c r="BH340" i="2"/>
  <c r="BG340" i="2"/>
  <c r="BE340" i="2"/>
  <c r="T340" i="2"/>
  <c r="R340" i="2"/>
  <c r="P340" i="2"/>
  <c r="BK340" i="2"/>
  <c r="J340" i="2"/>
  <c r="BF340" i="2" s="1"/>
  <c r="BI337" i="2"/>
  <c r="BH337" i="2"/>
  <c r="BG337" i="2"/>
  <c r="BE337" i="2"/>
  <c r="T337" i="2"/>
  <c r="R337" i="2"/>
  <c r="P337" i="2"/>
  <c r="BK337" i="2"/>
  <c r="J337" i="2"/>
  <c r="BF337" i="2" s="1"/>
  <c r="BI336" i="2"/>
  <c r="BH336" i="2"/>
  <c r="BG336" i="2"/>
  <c r="BE336" i="2"/>
  <c r="T336" i="2"/>
  <c r="R336" i="2"/>
  <c r="P336" i="2"/>
  <c r="BK336" i="2"/>
  <c r="J336" i="2"/>
  <c r="BF336" i="2" s="1"/>
  <c r="BI331" i="2"/>
  <c r="BH331" i="2"/>
  <c r="BG331" i="2"/>
  <c r="BE331" i="2"/>
  <c r="T331" i="2"/>
  <c r="R331" i="2"/>
  <c r="P331" i="2"/>
  <c r="BK331" i="2"/>
  <c r="J331" i="2"/>
  <c r="BF331" i="2" s="1"/>
  <c r="BI328" i="2"/>
  <c r="BH328" i="2"/>
  <c r="BG328" i="2"/>
  <c r="BE328" i="2"/>
  <c r="T328" i="2"/>
  <c r="R328" i="2"/>
  <c r="P328" i="2"/>
  <c r="BK328" i="2"/>
  <c r="J328" i="2"/>
  <c r="BF328" i="2" s="1"/>
  <c r="BI325" i="2"/>
  <c r="BH325" i="2"/>
  <c r="BG325" i="2"/>
  <c r="BE325" i="2"/>
  <c r="T325" i="2"/>
  <c r="R325" i="2"/>
  <c r="P325" i="2"/>
  <c r="BK325" i="2"/>
  <c r="J325" i="2"/>
  <c r="BF325" i="2" s="1"/>
  <c r="BI321" i="2"/>
  <c r="BH321" i="2"/>
  <c r="BG321" i="2"/>
  <c r="BE321" i="2"/>
  <c r="T321" i="2"/>
  <c r="R321" i="2"/>
  <c r="P321" i="2"/>
  <c r="BK321" i="2"/>
  <c r="J321" i="2"/>
  <c r="BF321" i="2" s="1"/>
  <c r="BI316" i="2"/>
  <c r="BH316" i="2"/>
  <c r="BG316" i="2"/>
  <c r="BE316" i="2"/>
  <c r="T316" i="2"/>
  <c r="R316" i="2"/>
  <c r="P316" i="2"/>
  <c r="BK316" i="2"/>
  <c r="J316" i="2"/>
  <c r="BF316" i="2" s="1"/>
  <c r="BI313" i="2"/>
  <c r="BH313" i="2"/>
  <c r="BG313" i="2"/>
  <c r="BE313" i="2"/>
  <c r="T313" i="2"/>
  <c r="R313" i="2"/>
  <c r="P313" i="2"/>
  <c r="BK313" i="2"/>
  <c r="J313" i="2"/>
  <c r="BF313" i="2" s="1"/>
  <c r="BI310" i="2"/>
  <c r="BH310" i="2"/>
  <c r="BG310" i="2"/>
  <c r="BE310" i="2"/>
  <c r="T310" i="2"/>
  <c r="R310" i="2"/>
  <c r="P310" i="2"/>
  <c r="BK310" i="2"/>
  <c r="J310" i="2"/>
  <c r="BF310" i="2" s="1"/>
  <c r="BI307" i="2"/>
  <c r="BH307" i="2"/>
  <c r="BG307" i="2"/>
  <c r="BE307" i="2"/>
  <c r="T307" i="2"/>
  <c r="R307" i="2"/>
  <c r="P307" i="2"/>
  <c r="BK307" i="2"/>
  <c r="J307" i="2"/>
  <c r="BF307" i="2" s="1"/>
  <c r="BI306" i="2"/>
  <c r="BH306" i="2"/>
  <c r="BG306" i="2"/>
  <c r="BE306" i="2"/>
  <c r="T306" i="2"/>
  <c r="R306" i="2"/>
  <c r="P306" i="2"/>
  <c r="BK306" i="2"/>
  <c r="J306" i="2"/>
  <c r="BF306" i="2" s="1"/>
  <c r="BI293" i="2"/>
  <c r="BH293" i="2"/>
  <c r="BG293" i="2"/>
  <c r="BE293" i="2"/>
  <c r="T293" i="2"/>
  <c r="R293" i="2"/>
  <c r="P293" i="2"/>
  <c r="BK293" i="2"/>
  <c r="J293" i="2"/>
  <c r="BF293" i="2" s="1"/>
  <c r="BI290" i="2"/>
  <c r="BH290" i="2"/>
  <c r="BG290" i="2"/>
  <c r="BE290" i="2"/>
  <c r="T290" i="2"/>
  <c r="R290" i="2"/>
  <c r="P290" i="2"/>
  <c r="BK290" i="2"/>
  <c r="J290" i="2"/>
  <c r="BF290" i="2" s="1"/>
  <c r="BI289" i="2"/>
  <c r="BH289" i="2"/>
  <c r="BG289" i="2"/>
  <c r="BE289" i="2"/>
  <c r="T289" i="2"/>
  <c r="R289" i="2"/>
  <c r="P289" i="2"/>
  <c r="BK289" i="2"/>
  <c r="J289" i="2"/>
  <c r="BF289" i="2" s="1"/>
  <c r="BI288" i="2"/>
  <c r="BH288" i="2"/>
  <c r="BG288" i="2"/>
  <c r="BE288" i="2"/>
  <c r="T288" i="2"/>
  <c r="R288" i="2"/>
  <c r="P288" i="2"/>
  <c r="BK288" i="2"/>
  <c r="J288" i="2"/>
  <c r="BF288" i="2" s="1"/>
  <c r="BI287" i="2"/>
  <c r="BH287" i="2"/>
  <c r="BG287" i="2"/>
  <c r="BE287" i="2"/>
  <c r="T287" i="2"/>
  <c r="R287" i="2"/>
  <c r="P287" i="2"/>
  <c r="BK287" i="2"/>
  <c r="J287" i="2"/>
  <c r="BF287" i="2" s="1"/>
  <c r="BI286" i="2"/>
  <c r="BH286" i="2"/>
  <c r="BG286" i="2"/>
  <c r="BE286" i="2"/>
  <c r="T286" i="2"/>
  <c r="R286" i="2"/>
  <c r="P286" i="2"/>
  <c r="BK286" i="2"/>
  <c r="J286" i="2"/>
  <c r="BF286" i="2" s="1"/>
  <c r="BI285" i="2"/>
  <c r="BH285" i="2"/>
  <c r="BG285" i="2"/>
  <c r="BE285" i="2"/>
  <c r="T285" i="2"/>
  <c r="R285" i="2"/>
  <c r="P285" i="2"/>
  <c r="BK285" i="2"/>
  <c r="J285" i="2"/>
  <c r="BF285" i="2" s="1"/>
  <c r="BI284" i="2"/>
  <c r="BH284" i="2"/>
  <c r="BG284" i="2"/>
  <c r="BE284" i="2"/>
  <c r="T284" i="2"/>
  <c r="R284" i="2"/>
  <c r="P284" i="2"/>
  <c r="BK284" i="2"/>
  <c r="J284" i="2"/>
  <c r="BF284" i="2" s="1"/>
  <c r="BI283" i="2"/>
  <c r="BH283" i="2"/>
  <c r="BG283" i="2"/>
  <c r="BE283" i="2"/>
  <c r="T283" i="2"/>
  <c r="R283" i="2"/>
  <c r="P283" i="2"/>
  <c r="BK283" i="2"/>
  <c r="J283" i="2"/>
  <c r="BF283" i="2" s="1"/>
  <c r="BI282" i="2"/>
  <c r="BH282" i="2"/>
  <c r="BG282" i="2"/>
  <c r="BE282" i="2"/>
  <c r="T282" i="2"/>
  <c r="R282" i="2"/>
  <c r="P282" i="2"/>
  <c r="BK282" i="2"/>
  <c r="J282" i="2"/>
  <c r="BF282" i="2" s="1"/>
  <c r="BI280" i="2"/>
  <c r="BH280" i="2"/>
  <c r="BG280" i="2"/>
  <c r="BE280" i="2"/>
  <c r="T280" i="2"/>
  <c r="R280" i="2"/>
  <c r="P280" i="2"/>
  <c r="BK280" i="2"/>
  <c r="J280" i="2"/>
  <c r="BF280" i="2" s="1"/>
  <c r="BI277" i="2"/>
  <c r="BH277" i="2"/>
  <c r="BG277" i="2"/>
  <c r="BE277" i="2"/>
  <c r="T277" i="2"/>
  <c r="T276" i="2" s="1"/>
  <c r="R277" i="2"/>
  <c r="R276" i="2" s="1"/>
  <c r="P277" i="2"/>
  <c r="P276" i="2" s="1"/>
  <c r="BK277" i="2"/>
  <c r="BK276" i="2" s="1"/>
  <c r="J276" i="2" s="1"/>
  <c r="J64" i="2" s="1"/>
  <c r="J277" i="2"/>
  <c r="BF277" i="2" s="1"/>
  <c r="BI273" i="2"/>
  <c r="BH273" i="2"/>
  <c r="BG273" i="2"/>
  <c r="BE273" i="2"/>
  <c r="T273" i="2"/>
  <c r="R273" i="2"/>
  <c r="P273" i="2"/>
  <c r="BK273" i="2"/>
  <c r="J273" i="2"/>
  <c r="BF273" i="2" s="1"/>
  <c r="BI270" i="2"/>
  <c r="BH270" i="2"/>
  <c r="BG270" i="2"/>
  <c r="BE270" i="2"/>
  <c r="T270" i="2"/>
  <c r="R270" i="2"/>
  <c r="P270" i="2"/>
  <c r="BK270" i="2"/>
  <c r="J270" i="2"/>
  <c r="BF270" i="2" s="1"/>
  <c r="BI267" i="2"/>
  <c r="BH267" i="2"/>
  <c r="BG267" i="2"/>
  <c r="BE267" i="2"/>
  <c r="T267" i="2"/>
  <c r="R267" i="2"/>
  <c r="P267" i="2"/>
  <c r="BK267" i="2"/>
  <c r="J267" i="2"/>
  <c r="BF267" i="2" s="1"/>
  <c r="BI266" i="2"/>
  <c r="BH266" i="2"/>
  <c r="BG266" i="2"/>
  <c r="BF266" i="2"/>
  <c r="BE266" i="2"/>
  <c r="T266" i="2"/>
  <c r="R266" i="2"/>
  <c r="P266" i="2"/>
  <c r="BK266" i="2"/>
  <c r="J266" i="2"/>
  <c r="BI265" i="2"/>
  <c r="BH265" i="2"/>
  <c r="BG265" i="2"/>
  <c r="BE265" i="2"/>
  <c r="T265" i="2"/>
  <c r="R265" i="2"/>
  <c r="P265" i="2"/>
  <c r="BK265" i="2"/>
  <c r="J265" i="2"/>
  <c r="BF265" i="2" s="1"/>
  <c r="BI264" i="2"/>
  <c r="BH264" i="2"/>
  <c r="BG264" i="2"/>
  <c r="BE264" i="2"/>
  <c r="T264" i="2"/>
  <c r="R264" i="2"/>
  <c r="P264" i="2"/>
  <c r="BK264" i="2"/>
  <c r="J264" i="2"/>
  <c r="BF264" i="2" s="1"/>
  <c r="BI263" i="2"/>
  <c r="BH263" i="2"/>
  <c r="BG263" i="2"/>
  <c r="BE263" i="2"/>
  <c r="T263" i="2"/>
  <c r="R263" i="2"/>
  <c r="P263" i="2"/>
  <c r="BK263" i="2"/>
  <c r="J263" i="2"/>
  <c r="BF263" i="2" s="1"/>
  <c r="BI259" i="2"/>
  <c r="BH259" i="2"/>
  <c r="BG259" i="2"/>
  <c r="BE259" i="2"/>
  <c r="T259" i="2"/>
  <c r="R259" i="2"/>
  <c r="P259" i="2"/>
  <c r="BK259" i="2"/>
  <c r="J259" i="2"/>
  <c r="BF259" i="2" s="1"/>
  <c r="BI256" i="2"/>
  <c r="BH256" i="2"/>
  <c r="BG256" i="2"/>
  <c r="BE256" i="2"/>
  <c r="T256" i="2"/>
  <c r="R256" i="2"/>
  <c r="P256" i="2"/>
  <c r="BK256" i="2"/>
  <c r="J256" i="2"/>
  <c r="BF256" i="2" s="1"/>
  <c r="BI255" i="2"/>
  <c r="BH255" i="2"/>
  <c r="BG255" i="2"/>
  <c r="BE255" i="2"/>
  <c r="T255" i="2"/>
  <c r="R255" i="2"/>
  <c r="P255" i="2"/>
  <c r="BK255" i="2"/>
  <c r="J255" i="2"/>
  <c r="BF255" i="2" s="1"/>
  <c r="BI252" i="2"/>
  <c r="BH252" i="2"/>
  <c r="BG252" i="2"/>
  <c r="BE252" i="2"/>
  <c r="T252" i="2"/>
  <c r="R252" i="2"/>
  <c r="P252" i="2"/>
  <c r="BK252" i="2"/>
  <c r="J252" i="2"/>
  <c r="BF252" i="2" s="1"/>
  <c r="BI251" i="2"/>
  <c r="BH251" i="2"/>
  <c r="BG251" i="2"/>
  <c r="BE251" i="2"/>
  <c r="T251" i="2"/>
  <c r="R251" i="2"/>
  <c r="P251" i="2"/>
  <c r="BK251" i="2"/>
  <c r="J251" i="2"/>
  <c r="BF251" i="2" s="1"/>
  <c r="BI248" i="2"/>
  <c r="BH248" i="2"/>
  <c r="BG248" i="2"/>
  <c r="BE248" i="2"/>
  <c r="T248" i="2"/>
  <c r="R248" i="2"/>
  <c r="P248" i="2"/>
  <c r="BK248" i="2"/>
  <c r="J248" i="2"/>
  <c r="BF248" i="2" s="1"/>
  <c r="BI245" i="2"/>
  <c r="BH245" i="2"/>
  <c r="BG245" i="2"/>
  <c r="BE245" i="2"/>
  <c r="T245" i="2"/>
  <c r="R245" i="2"/>
  <c r="P245" i="2"/>
  <c r="BK245" i="2"/>
  <c r="J245" i="2"/>
  <c r="BF245" i="2" s="1"/>
  <c r="BI242" i="2"/>
  <c r="BH242" i="2"/>
  <c r="BG242" i="2"/>
  <c r="BE242" i="2"/>
  <c r="T242" i="2"/>
  <c r="R242" i="2"/>
  <c r="P242" i="2"/>
  <c r="BK242" i="2"/>
  <c r="J242" i="2"/>
  <c r="BF242" i="2" s="1"/>
  <c r="BI241" i="2"/>
  <c r="BH241" i="2"/>
  <c r="BG241" i="2"/>
  <c r="BE241" i="2"/>
  <c r="T241" i="2"/>
  <c r="R241" i="2"/>
  <c r="P241" i="2"/>
  <c r="BK241" i="2"/>
  <c r="J241" i="2"/>
  <c r="BF241" i="2" s="1"/>
  <c r="BI239" i="2"/>
  <c r="BH239" i="2"/>
  <c r="BG239" i="2"/>
  <c r="BF239" i="2"/>
  <c r="BE239" i="2"/>
  <c r="T239" i="2"/>
  <c r="R239" i="2"/>
  <c r="P239" i="2"/>
  <c r="BK239" i="2"/>
  <c r="J239" i="2"/>
  <c r="BI236" i="2"/>
  <c r="BH236" i="2"/>
  <c r="BG236" i="2"/>
  <c r="BE236" i="2"/>
  <c r="T236" i="2"/>
  <c r="R236" i="2"/>
  <c r="P236" i="2"/>
  <c r="BK236" i="2"/>
  <c r="J236" i="2"/>
  <c r="BF236" i="2" s="1"/>
  <c r="BI234" i="2"/>
  <c r="BH234" i="2"/>
  <c r="BG234" i="2"/>
  <c r="BE234" i="2"/>
  <c r="T234" i="2"/>
  <c r="R234" i="2"/>
  <c r="P234" i="2"/>
  <c r="BK234" i="2"/>
  <c r="J234" i="2"/>
  <c r="BF234" i="2" s="1"/>
  <c r="BI231" i="2"/>
  <c r="BH231" i="2"/>
  <c r="BG231" i="2"/>
  <c r="BE231" i="2"/>
  <c r="T231" i="2"/>
  <c r="R231" i="2"/>
  <c r="P231" i="2"/>
  <c r="BK231" i="2"/>
  <c r="J231" i="2"/>
  <c r="BF231" i="2" s="1"/>
  <c r="BI229" i="2"/>
  <c r="BH229" i="2"/>
  <c r="BG229" i="2"/>
  <c r="BE229" i="2"/>
  <c r="T229" i="2"/>
  <c r="R229" i="2"/>
  <c r="P229" i="2"/>
  <c r="BK229" i="2"/>
  <c r="J229" i="2"/>
  <c r="BF229" i="2" s="1"/>
  <c r="BI228" i="2"/>
  <c r="BH228" i="2"/>
  <c r="BG228" i="2"/>
  <c r="BE228" i="2"/>
  <c r="T228" i="2"/>
  <c r="R228" i="2"/>
  <c r="P228" i="2"/>
  <c r="BK228" i="2"/>
  <c r="J228" i="2"/>
  <c r="BF228" i="2" s="1"/>
  <c r="BI226" i="2"/>
  <c r="BH226" i="2"/>
  <c r="BG226" i="2"/>
  <c r="BE226" i="2"/>
  <c r="T226" i="2"/>
  <c r="R226" i="2"/>
  <c r="P226" i="2"/>
  <c r="BK226" i="2"/>
  <c r="J226" i="2"/>
  <c r="BF226" i="2" s="1"/>
  <c r="BI223" i="2"/>
  <c r="BH223" i="2"/>
  <c r="BG223" i="2"/>
  <c r="BE223" i="2"/>
  <c r="T223" i="2"/>
  <c r="R223" i="2"/>
  <c r="P223" i="2"/>
  <c r="BK223" i="2"/>
  <c r="J223" i="2"/>
  <c r="BF223" i="2" s="1"/>
  <c r="BI221" i="2"/>
  <c r="BH221" i="2"/>
  <c r="BG221" i="2"/>
  <c r="BE221" i="2"/>
  <c r="T221" i="2"/>
  <c r="R221" i="2"/>
  <c r="P221" i="2"/>
  <c r="BK221" i="2"/>
  <c r="J221" i="2"/>
  <c r="BF221" i="2" s="1"/>
  <c r="BI220" i="2"/>
  <c r="BH220" i="2"/>
  <c r="BG220" i="2"/>
  <c r="BE220" i="2"/>
  <c r="T220" i="2"/>
  <c r="R220" i="2"/>
  <c r="P220" i="2"/>
  <c r="BK220" i="2"/>
  <c r="J220" i="2"/>
  <c r="BF220" i="2" s="1"/>
  <c r="BI217" i="2"/>
  <c r="BH217" i="2"/>
  <c r="BG217" i="2"/>
  <c r="BE217" i="2"/>
  <c r="T217" i="2"/>
  <c r="R217" i="2"/>
  <c r="P217" i="2"/>
  <c r="BK217" i="2"/>
  <c r="J217" i="2"/>
  <c r="BF217" i="2" s="1"/>
  <c r="BI216" i="2"/>
  <c r="BH216" i="2"/>
  <c r="BG216" i="2"/>
  <c r="BE216" i="2"/>
  <c r="T216" i="2"/>
  <c r="R216" i="2"/>
  <c r="P216" i="2"/>
  <c r="BK216" i="2"/>
  <c r="J216" i="2"/>
  <c r="BF216" i="2" s="1"/>
  <c r="BI214" i="2"/>
  <c r="BH214" i="2"/>
  <c r="BG214" i="2"/>
  <c r="BE214" i="2"/>
  <c r="T214" i="2"/>
  <c r="R214" i="2"/>
  <c r="P214" i="2"/>
  <c r="BK214" i="2"/>
  <c r="J214" i="2"/>
  <c r="BF214" i="2" s="1"/>
  <c r="BI211" i="2"/>
  <c r="BH211" i="2"/>
  <c r="BG211" i="2"/>
  <c r="BE211" i="2"/>
  <c r="T211" i="2"/>
  <c r="R211" i="2"/>
  <c r="P211" i="2"/>
  <c r="BK211" i="2"/>
  <c r="J211" i="2"/>
  <c r="BF211" i="2" s="1"/>
  <c r="BI208" i="2"/>
  <c r="BH208" i="2"/>
  <c r="BG208" i="2"/>
  <c r="BE208" i="2"/>
  <c r="T208" i="2"/>
  <c r="R208" i="2"/>
  <c r="P208" i="2"/>
  <c r="BK208" i="2"/>
  <c r="J208" i="2"/>
  <c r="BF208" i="2" s="1"/>
  <c r="BI207" i="2"/>
  <c r="BH207" i="2"/>
  <c r="BG207" i="2"/>
  <c r="BE207" i="2"/>
  <c r="T207" i="2"/>
  <c r="R207" i="2"/>
  <c r="P207" i="2"/>
  <c r="BK207" i="2"/>
  <c r="J207" i="2"/>
  <c r="BF207" i="2" s="1"/>
  <c r="BI205" i="2"/>
  <c r="BH205" i="2"/>
  <c r="BG205" i="2"/>
  <c r="BE205" i="2"/>
  <c r="T205" i="2"/>
  <c r="R205" i="2"/>
  <c r="P205" i="2"/>
  <c r="BK205" i="2"/>
  <c r="J205" i="2"/>
  <c r="BF205" i="2" s="1"/>
  <c r="BI202" i="2"/>
  <c r="BH202" i="2"/>
  <c r="BG202" i="2"/>
  <c r="BE202" i="2"/>
  <c r="T202" i="2"/>
  <c r="R202" i="2"/>
  <c r="P202" i="2"/>
  <c r="BK202" i="2"/>
  <c r="J202" i="2"/>
  <c r="BF202" i="2" s="1"/>
  <c r="BI199" i="2"/>
  <c r="BH199" i="2"/>
  <c r="BG199" i="2"/>
  <c r="BE199" i="2"/>
  <c r="T199" i="2"/>
  <c r="R199" i="2"/>
  <c r="P199" i="2"/>
  <c r="BK199" i="2"/>
  <c r="J199" i="2"/>
  <c r="BF199" i="2" s="1"/>
  <c r="BI196" i="2"/>
  <c r="BH196" i="2"/>
  <c r="BG196" i="2"/>
  <c r="BE196" i="2"/>
  <c r="T196" i="2"/>
  <c r="R196" i="2"/>
  <c r="P196" i="2"/>
  <c r="BK196" i="2"/>
  <c r="J196" i="2"/>
  <c r="BF196" i="2" s="1"/>
  <c r="BI195" i="2"/>
  <c r="BH195" i="2"/>
  <c r="BG195" i="2"/>
  <c r="BE195" i="2"/>
  <c r="T195" i="2"/>
  <c r="R195" i="2"/>
  <c r="P195" i="2"/>
  <c r="BK195" i="2"/>
  <c r="J195" i="2"/>
  <c r="BF195" i="2" s="1"/>
  <c r="BI192" i="2"/>
  <c r="BH192" i="2"/>
  <c r="BG192" i="2"/>
  <c r="BE192" i="2"/>
  <c r="T192" i="2"/>
  <c r="R192" i="2"/>
  <c r="P192" i="2"/>
  <c r="BK192" i="2"/>
  <c r="J192" i="2"/>
  <c r="BF192" i="2" s="1"/>
  <c r="BI191" i="2"/>
  <c r="BH191" i="2"/>
  <c r="BG191" i="2"/>
  <c r="BE191" i="2"/>
  <c r="T191" i="2"/>
  <c r="R191" i="2"/>
  <c r="P191" i="2"/>
  <c r="BK191" i="2"/>
  <c r="J191" i="2"/>
  <c r="BF191" i="2" s="1"/>
  <c r="BI190" i="2"/>
  <c r="BH190" i="2"/>
  <c r="BG190" i="2"/>
  <c r="BE190" i="2"/>
  <c r="T190" i="2"/>
  <c r="R190" i="2"/>
  <c r="P190" i="2"/>
  <c r="BK190" i="2"/>
  <c r="J190" i="2"/>
  <c r="BF190" i="2" s="1"/>
  <c r="BI189" i="2"/>
  <c r="BH189" i="2"/>
  <c r="BG189" i="2"/>
  <c r="BF189" i="2"/>
  <c r="BE189" i="2"/>
  <c r="T189" i="2"/>
  <c r="R189" i="2"/>
  <c r="P189" i="2"/>
  <c r="BK189" i="2"/>
  <c r="J189" i="2"/>
  <c r="BI186" i="2"/>
  <c r="BH186" i="2"/>
  <c r="BG186" i="2"/>
  <c r="BE186" i="2"/>
  <c r="T186" i="2"/>
  <c r="R186" i="2"/>
  <c r="P186" i="2"/>
  <c r="BK186" i="2"/>
  <c r="J186" i="2"/>
  <c r="BF186" i="2" s="1"/>
  <c r="BI185" i="2"/>
  <c r="BH185" i="2"/>
  <c r="BG185" i="2"/>
  <c r="BE185" i="2"/>
  <c r="T185" i="2"/>
  <c r="T184" i="2" s="1"/>
  <c r="R185" i="2"/>
  <c r="R184" i="2" s="1"/>
  <c r="P185" i="2"/>
  <c r="P184" i="2" s="1"/>
  <c r="BK185" i="2"/>
  <c r="BK184" i="2" s="1"/>
  <c r="J184" i="2" s="1"/>
  <c r="J63" i="2" s="1"/>
  <c r="J185" i="2"/>
  <c r="BF185" i="2" s="1"/>
  <c r="BI182" i="2"/>
  <c r="BH182" i="2"/>
  <c r="BG182" i="2"/>
  <c r="BE182" i="2"/>
  <c r="T182" i="2"/>
  <c r="R182" i="2"/>
  <c r="P182" i="2"/>
  <c r="BK182" i="2"/>
  <c r="J182" i="2"/>
  <c r="BF182" i="2" s="1"/>
  <c r="BI180" i="2"/>
  <c r="BH180" i="2"/>
  <c r="BG180" i="2"/>
  <c r="BE180" i="2"/>
  <c r="T180" i="2"/>
  <c r="R180" i="2"/>
  <c r="P180" i="2"/>
  <c r="BK180" i="2"/>
  <c r="J180" i="2"/>
  <c r="BF180" i="2" s="1"/>
  <c r="BI178" i="2"/>
  <c r="BH178" i="2"/>
  <c r="BG178" i="2"/>
  <c r="BE178" i="2"/>
  <c r="T178" i="2"/>
  <c r="R178" i="2"/>
  <c r="P178" i="2"/>
  <c r="BK178" i="2"/>
  <c r="J178" i="2"/>
  <c r="BF178" i="2" s="1"/>
  <c r="BI176" i="2"/>
  <c r="BH176" i="2"/>
  <c r="BG176" i="2"/>
  <c r="BE176" i="2"/>
  <c r="T176" i="2"/>
  <c r="T175" i="2" s="1"/>
  <c r="R176" i="2"/>
  <c r="R175" i="2" s="1"/>
  <c r="P176" i="2"/>
  <c r="P175" i="2" s="1"/>
  <c r="BK176" i="2"/>
  <c r="BK175" i="2" s="1"/>
  <c r="J175" i="2" s="1"/>
  <c r="J62" i="2" s="1"/>
  <c r="J176" i="2"/>
  <c r="BF176" i="2" s="1"/>
  <c r="BI174" i="2"/>
  <c r="BH174" i="2"/>
  <c r="BG174" i="2"/>
  <c r="BF174" i="2"/>
  <c r="BE174" i="2"/>
  <c r="T174" i="2"/>
  <c r="R174" i="2"/>
  <c r="P174" i="2"/>
  <c r="BK174" i="2"/>
  <c r="J174" i="2"/>
  <c r="BI173" i="2"/>
  <c r="BH173" i="2"/>
  <c r="BG173" i="2"/>
  <c r="BE173" i="2"/>
  <c r="T173" i="2"/>
  <c r="R173" i="2"/>
  <c r="P173" i="2"/>
  <c r="BK173" i="2"/>
  <c r="J173" i="2"/>
  <c r="BF173" i="2" s="1"/>
  <c r="BI172" i="2"/>
  <c r="BH172" i="2"/>
  <c r="BG172" i="2"/>
  <c r="BE172" i="2"/>
  <c r="T172" i="2"/>
  <c r="R172" i="2"/>
  <c r="P172" i="2"/>
  <c r="BK172" i="2"/>
  <c r="J172" i="2"/>
  <c r="BF172" i="2" s="1"/>
  <c r="BI171" i="2"/>
  <c r="BH171" i="2"/>
  <c r="BG171" i="2"/>
  <c r="BE171" i="2"/>
  <c r="T171" i="2"/>
  <c r="R171" i="2"/>
  <c r="P171" i="2"/>
  <c r="BK171" i="2"/>
  <c r="J171" i="2"/>
  <c r="BF171" i="2" s="1"/>
  <c r="BI170" i="2"/>
  <c r="BH170" i="2"/>
  <c r="BG170" i="2"/>
  <c r="BF170" i="2"/>
  <c r="BE170" i="2"/>
  <c r="T170" i="2"/>
  <c r="T169" i="2" s="1"/>
  <c r="R170" i="2"/>
  <c r="R169" i="2" s="1"/>
  <c r="P170" i="2"/>
  <c r="P169" i="2" s="1"/>
  <c r="BK170" i="2"/>
  <c r="BK169" i="2" s="1"/>
  <c r="J169" i="2" s="1"/>
  <c r="J61" i="2" s="1"/>
  <c r="J170" i="2"/>
  <c r="BI168" i="2"/>
  <c r="BH168" i="2"/>
  <c r="BG168" i="2"/>
  <c r="BF168" i="2"/>
  <c r="BE168" i="2"/>
  <c r="T168" i="2"/>
  <c r="R168" i="2"/>
  <c r="P168" i="2"/>
  <c r="BK168" i="2"/>
  <c r="J168" i="2"/>
  <c r="BI167" i="2"/>
  <c r="BH167" i="2"/>
  <c r="BG167" i="2"/>
  <c r="BE167" i="2"/>
  <c r="T167" i="2"/>
  <c r="R167" i="2"/>
  <c r="P167" i="2"/>
  <c r="BK167" i="2"/>
  <c r="J167" i="2"/>
  <c r="BF167" i="2" s="1"/>
  <c r="BI164" i="2"/>
  <c r="BH164" i="2"/>
  <c r="BG164" i="2"/>
  <c r="BE164" i="2"/>
  <c r="T164" i="2"/>
  <c r="R164" i="2"/>
  <c r="P164" i="2"/>
  <c r="BK164" i="2"/>
  <c r="J164" i="2"/>
  <c r="BF164" i="2" s="1"/>
  <c r="BI161" i="2"/>
  <c r="BH161" i="2"/>
  <c r="BG161" i="2"/>
  <c r="BE161" i="2"/>
  <c r="T161" i="2"/>
  <c r="R161" i="2"/>
  <c r="P161" i="2"/>
  <c r="BK161" i="2"/>
  <c r="J161" i="2"/>
  <c r="BF161" i="2" s="1"/>
  <c r="BI160" i="2"/>
  <c r="BH160" i="2"/>
  <c r="BG160" i="2"/>
  <c r="BF160" i="2"/>
  <c r="BE160" i="2"/>
  <c r="T160" i="2"/>
  <c r="R160" i="2"/>
  <c r="P160" i="2"/>
  <c r="BK160" i="2"/>
  <c r="J160" i="2"/>
  <c r="BI159" i="2"/>
  <c r="BH159" i="2"/>
  <c r="BG159" i="2"/>
  <c r="BE159" i="2"/>
  <c r="T159" i="2"/>
  <c r="T158" i="2" s="1"/>
  <c r="R159" i="2"/>
  <c r="R158" i="2" s="1"/>
  <c r="P159" i="2"/>
  <c r="P158" i="2" s="1"/>
  <c r="BK159" i="2"/>
  <c r="BK158" i="2" s="1"/>
  <c r="J158" i="2" s="1"/>
  <c r="J60" i="2" s="1"/>
  <c r="J159" i="2"/>
  <c r="BF159" i="2" s="1"/>
  <c r="BI155" i="2"/>
  <c r="BH155" i="2"/>
  <c r="BG155" i="2"/>
  <c r="BF155" i="2"/>
  <c r="BE155" i="2"/>
  <c r="T155" i="2"/>
  <c r="R155" i="2"/>
  <c r="P155" i="2"/>
  <c r="BK155" i="2"/>
  <c r="J155" i="2"/>
  <c r="BI152" i="2"/>
  <c r="BH152" i="2"/>
  <c r="BG152" i="2"/>
  <c r="BE152" i="2"/>
  <c r="T152" i="2"/>
  <c r="R152" i="2"/>
  <c r="P152" i="2"/>
  <c r="BK152" i="2"/>
  <c r="J152" i="2"/>
  <c r="BF152" i="2" s="1"/>
  <c r="BI149" i="2"/>
  <c r="BH149" i="2"/>
  <c r="BG149" i="2"/>
  <c r="BE149" i="2"/>
  <c r="T149" i="2"/>
  <c r="R149" i="2"/>
  <c r="P149" i="2"/>
  <c r="BK149" i="2"/>
  <c r="J149" i="2"/>
  <c r="BF149" i="2" s="1"/>
  <c r="BI148" i="2"/>
  <c r="BH148" i="2"/>
  <c r="BG148" i="2"/>
  <c r="BE148" i="2"/>
  <c r="T148" i="2"/>
  <c r="R148" i="2"/>
  <c r="P148" i="2"/>
  <c r="BK148" i="2"/>
  <c r="J148" i="2"/>
  <c r="BF148" i="2" s="1"/>
  <c r="BI147" i="2"/>
  <c r="BH147" i="2"/>
  <c r="BG147" i="2"/>
  <c r="BF147" i="2"/>
  <c r="BE147" i="2"/>
  <c r="T147" i="2"/>
  <c r="R147" i="2"/>
  <c r="P147" i="2"/>
  <c r="BK147" i="2"/>
  <c r="J147" i="2"/>
  <c r="BI146" i="2"/>
  <c r="BH146" i="2"/>
  <c r="BG146" i="2"/>
  <c r="BE146" i="2"/>
  <c r="T146" i="2"/>
  <c r="R146" i="2"/>
  <c r="P146" i="2"/>
  <c r="BK146" i="2"/>
  <c r="J146" i="2"/>
  <c r="BF146" i="2" s="1"/>
  <c r="BI145" i="2"/>
  <c r="BH145" i="2"/>
  <c r="BG145" i="2"/>
  <c r="BE145" i="2"/>
  <c r="T145" i="2"/>
  <c r="R145" i="2"/>
  <c r="P145" i="2"/>
  <c r="BK145" i="2"/>
  <c r="J145" i="2"/>
  <c r="BF145" i="2" s="1"/>
  <c r="BI142" i="2"/>
  <c r="BH142" i="2"/>
  <c r="BG142" i="2"/>
  <c r="BE142" i="2"/>
  <c r="T142" i="2"/>
  <c r="R142" i="2"/>
  <c r="P142" i="2"/>
  <c r="BK142" i="2"/>
  <c r="J142" i="2"/>
  <c r="BF142" i="2" s="1"/>
  <c r="BI139" i="2"/>
  <c r="BH139" i="2"/>
  <c r="BG139" i="2"/>
  <c r="BF139" i="2"/>
  <c r="BE139" i="2"/>
  <c r="T139" i="2"/>
  <c r="R139" i="2"/>
  <c r="P139" i="2"/>
  <c r="BK139" i="2"/>
  <c r="J139" i="2"/>
  <c r="BI138" i="2"/>
  <c r="BH138" i="2"/>
  <c r="BG138" i="2"/>
  <c r="BE138" i="2"/>
  <c r="T138" i="2"/>
  <c r="R138" i="2"/>
  <c r="P138" i="2"/>
  <c r="BK138" i="2"/>
  <c r="J138" i="2"/>
  <c r="BF138" i="2" s="1"/>
  <c r="BI135" i="2"/>
  <c r="BH135" i="2"/>
  <c r="BG135" i="2"/>
  <c r="BE135" i="2"/>
  <c r="T135" i="2"/>
  <c r="T134" i="2" s="1"/>
  <c r="R135" i="2"/>
  <c r="R134" i="2" s="1"/>
  <c r="P135" i="2"/>
  <c r="P134" i="2" s="1"/>
  <c r="BK135" i="2"/>
  <c r="BK134" i="2" s="1"/>
  <c r="J134" i="2" s="1"/>
  <c r="J59" i="2" s="1"/>
  <c r="J135" i="2"/>
  <c r="BF135" i="2" s="1"/>
  <c r="BI131" i="2"/>
  <c r="BH131" i="2"/>
  <c r="BG131" i="2"/>
  <c r="BE131" i="2"/>
  <c r="T131" i="2"/>
  <c r="R131" i="2"/>
  <c r="P131" i="2"/>
  <c r="BK131" i="2"/>
  <c r="J131" i="2"/>
  <c r="BF131" i="2" s="1"/>
  <c r="BI130" i="2"/>
  <c r="BH130" i="2"/>
  <c r="BG130" i="2"/>
  <c r="BE130" i="2"/>
  <c r="T130" i="2"/>
  <c r="R130" i="2"/>
  <c r="P130" i="2"/>
  <c r="BK130" i="2"/>
  <c r="J130" i="2"/>
  <c r="BF130" i="2" s="1"/>
  <c r="BI127" i="2"/>
  <c r="BH127" i="2"/>
  <c r="BG127" i="2"/>
  <c r="BE127" i="2"/>
  <c r="T127" i="2"/>
  <c r="R127" i="2"/>
  <c r="P127" i="2"/>
  <c r="BK127" i="2"/>
  <c r="J127" i="2"/>
  <c r="BF127" i="2" s="1"/>
  <c r="BI126" i="2"/>
  <c r="BH126" i="2"/>
  <c r="BG126" i="2"/>
  <c r="BE126" i="2"/>
  <c r="T126" i="2"/>
  <c r="R126" i="2"/>
  <c r="P126" i="2"/>
  <c r="BK126" i="2"/>
  <c r="J126" i="2"/>
  <c r="BF126" i="2" s="1"/>
  <c r="BI123" i="2"/>
  <c r="BH123" i="2"/>
  <c r="BG123" i="2"/>
  <c r="BE123" i="2"/>
  <c r="T123" i="2"/>
  <c r="R123" i="2"/>
  <c r="P123" i="2"/>
  <c r="BK123" i="2"/>
  <c r="J123" i="2"/>
  <c r="BF123" i="2" s="1"/>
  <c r="BI122" i="2"/>
  <c r="BH122" i="2"/>
  <c r="BG122" i="2"/>
  <c r="BE122" i="2"/>
  <c r="T122" i="2"/>
  <c r="R122" i="2"/>
  <c r="P122" i="2"/>
  <c r="BK122" i="2"/>
  <c r="J122" i="2"/>
  <c r="BF122" i="2" s="1"/>
  <c r="BI119" i="2"/>
  <c r="BH119" i="2"/>
  <c r="BG119" i="2"/>
  <c r="BE119" i="2"/>
  <c r="T119" i="2"/>
  <c r="R119" i="2"/>
  <c r="P119" i="2"/>
  <c r="BK119" i="2"/>
  <c r="J119" i="2"/>
  <c r="BF119" i="2" s="1"/>
  <c r="BI118" i="2"/>
  <c r="BH118" i="2"/>
  <c r="BG118" i="2"/>
  <c r="BE118" i="2"/>
  <c r="T118" i="2"/>
  <c r="R118" i="2"/>
  <c r="P118" i="2"/>
  <c r="BK118" i="2"/>
  <c r="J118" i="2"/>
  <c r="BF118" i="2" s="1"/>
  <c r="BI115" i="2"/>
  <c r="F34" i="2" s="1"/>
  <c r="BD52" i="1" s="1"/>
  <c r="BD51" i="1" s="1"/>
  <c r="W30" i="1" s="1"/>
  <c r="BH115" i="2"/>
  <c r="F33" i="2" s="1"/>
  <c r="BC52" i="1" s="1"/>
  <c r="BC51" i="1" s="1"/>
  <c r="BG115" i="2"/>
  <c r="F32" i="2" s="1"/>
  <c r="BB52" i="1" s="1"/>
  <c r="BB51" i="1" s="1"/>
  <c r="BE115" i="2"/>
  <c r="J30" i="2" s="1"/>
  <c r="AV52" i="1" s="1"/>
  <c r="T115" i="2"/>
  <c r="T114" i="2" s="1"/>
  <c r="T113" i="2" s="1"/>
  <c r="R115" i="2"/>
  <c r="R114" i="2" s="1"/>
  <c r="P115" i="2"/>
  <c r="P114" i="2" s="1"/>
  <c r="BK115" i="2"/>
  <c r="BK114" i="2" s="1"/>
  <c r="J115" i="2"/>
  <c r="BF115" i="2" s="1"/>
  <c r="J108" i="2"/>
  <c r="F108" i="2"/>
  <c r="F106" i="2"/>
  <c r="E104" i="2"/>
  <c r="J51" i="2"/>
  <c r="F51" i="2"/>
  <c r="F49" i="2"/>
  <c r="E47" i="2"/>
  <c r="J18" i="2"/>
  <c r="E18" i="2"/>
  <c r="F52" i="2" s="1"/>
  <c r="J17" i="2"/>
  <c r="J12" i="2"/>
  <c r="J49" i="2" s="1"/>
  <c r="E7" i="2"/>
  <c r="E45" i="2" s="1"/>
  <c r="AS51" i="1"/>
  <c r="L47" i="1"/>
  <c r="AM46" i="1"/>
  <c r="L46" i="1"/>
  <c r="AM44" i="1"/>
  <c r="L44" i="1"/>
  <c r="L42" i="1"/>
  <c r="L41" i="1"/>
  <c r="W28" i="1" l="1"/>
  <c r="AX51" i="1"/>
  <c r="BK364" i="2"/>
  <c r="J364" i="2" s="1"/>
  <c r="J67" i="2" s="1"/>
  <c r="J365" i="2"/>
  <c r="J68" i="2" s="1"/>
  <c r="R511" i="2"/>
  <c r="W29" i="1"/>
  <c r="AY51" i="1"/>
  <c r="P364" i="2"/>
  <c r="T511" i="2"/>
  <c r="R364" i="2"/>
  <c r="J31" i="2"/>
  <c r="AW52" i="1" s="1"/>
  <c r="AT52" i="1" s="1"/>
  <c r="F31" i="2"/>
  <c r="BA52" i="1" s="1"/>
  <c r="BA51" i="1" s="1"/>
  <c r="T364" i="2"/>
  <c r="T112" i="2" s="1"/>
  <c r="BK113" i="2"/>
  <c r="J114" i="2"/>
  <c r="J58" i="2" s="1"/>
  <c r="BK511" i="2"/>
  <c r="J511" i="2" s="1"/>
  <c r="J87" i="2" s="1"/>
  <c r="J512" i="2"/>
  <c r="J88" i="2" s="1"/>
  <c r="P113" i="2"/>
  <c r="P112" i="2" s="1"/>
  <c r="AU52" i="1" s="1"/>
  <c r="AU51" i="1" s="1"/>
  <c r="R113" i="2"/>
  <c r="R112" i="2" s="1"/>
  <c r="J106" i="2"/>
  <c r="F30" i="2"/>
  <c r="AZ52" i="1" s="1"/>
  <c r="AZ51" i="1" s="1"/>
  <c r="F109" i="2"/>
  <c r="E102" i="2"/>
  <c r="BK112" i="2" l="1"/>
  <c r="J112" i="2" s="1"/>
  <c r="J113" i="2"/>
  <c r="J57" i="2" s="1"/>
  <c r="W27" i="1"/>
  <c r="AW51" i="1"/>
  <c r="AK27" i="1" s="1"/>
  <c r="W26" i="1"/>
  <c r="AV51" i="1"/>
  <c r="AK26" i="1" l="1"/>
  <c r="AT51" i="1"/>
  <c r="J56" i="2"/>
  <c r="J27" i="2"/>
  <c r="J36" i="2" l="1"/>
  <c r="AG52" i="1"/>
  <c r="AG51" i="1" l="1"/>
  <c r="AN52" i="1"/>
  <c r="AK23" i="1" l="1"/>
  <c r="AK32" i="1" s="1"/>
  <c r="AN51" i="1"/>
</calcChain>
</file>

<file path=xl/sharedStrings.xml><?xml version="1.0" encoding="utf-8"?>
<sst xmlns="http://schemas.openxmlformats.org/spreadsheetml/2006/main" count="5521" uniqueCount="1324">
  <si>
    <t>Export VZ</t>
  </si>
  <si>
    <t>List obsahuje:</t>
  </si>
  <si>
    <t>1) Rekapitulace stavby</t>
  </si>
  <si>
    <t>2) Rekapitulace objektů stavby a soupisů prací</t>
  </si>
  <si>
    <t>3.0</t>
  </si>
  <si>
    <t>ZAMOK</t>
  </si>
  <si>
    <t>False</t>
  </si>
  <si>
    <t>{7d60ccdb-f20a-43c4-99b0-b1c1fb5b933d}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</si>
  <si>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</si>
  <si>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</si>
  <si>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</si>
  <si>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</si>
  <si>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</si>
  <si>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</si>
  <si>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</si>
  <si>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</si>
  <si>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0022016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</si>
  <si>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položek_x000D_
_x000D_
Podrobnosti k vyplnění naleznete na poslední záložce s Pokyny pro vyplnění</t>
  </si>
  <si>
    <t>Stavba:</t>
  </si>
  <si>
    <t>Rodinný dům Velké Hamry 519</t>
  </si>
  <si>
    <t>0,1</t>
  </si>
  <si>
    <t>KSO:</t>
  </si>
  <si>
    <t>803 41 12</t>
  </si>
  <si>
    <t>CC-CZ:</t>
  </si>
  <si>
    <t/>
  </si>
  <si>
    <t>1</t>
  </si>
  <si>
    <t>Místo:</t>
  </si>
  <si>
    <t>Velké Hamry</t>
  </si>
  <si>
    <t>Datum:</t>
  </si>
  <si>
    <t>14.12.2016</t>
  </si>
  <si>
    <t>10</t>
  </si>
  <si>
    <t>100</t>
  </si>
  <si>
    <t>Zadavatel:</t>
  </si>
  <si>
    <t>IČ:</t>
  </si>
  <si>
    <t>00262595</t>
  </si>
  <si>
    <t>Město Velké Hamry</t>
  </si>
  <si>
    <t>DIČ:</t>
  </si>
  <si>
    <t>CZ00262595</t>
  </si>
  <si>
    <t>Uchazeč:</t>
  </si>
  <si>
    <t>Vyplň údaj</t>
  </si>
  <si>
    <t>Projektant:</t>
  </si>
  <si>
    <t>28480970</t>
  </si>
  <si>
    <t>Comfort space, a.s.</t>
  </si>
  <si>
    <t>CZ28480970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</si>
  <si>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</si>
  <si>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</si>
  <si>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</si>
  <si>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</si>
  <si>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</si>
  <si>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</si>
  <si>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</si>
  <si>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</si>
  <si>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</si>
  <si>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</si>
  <si>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</si>
  <si>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</si>
  <si>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</si>
  <si>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</si>
  <si>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</si>
  <si>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</si>
  <si>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</si>
  <si>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</si>
  <si>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Objekt, Soupis prací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</si>
  <si>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</si>
  <si>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</si>
  <si>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</si>
  <si>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</si>
  <si>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</si>
  <si>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</si>
  <si>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</si>
  <si>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</si>
  <si>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</si>
  <si>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</si>
  <si>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</si>
  <si>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</si>
  <si>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</si>
  <si>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</si>
  <si>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</si>
  <si>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</si>
  <si>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</si>
  <si>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</si>
  <si>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</si>
  <si>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</si>
  <si>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</si>
  <si>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</si>
  <si>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663</t>
  </si>
  <si>
    <t>Velké Hamry, č.p. 519</t>
  </si>
  <si>
    <t>STA</t>
  </si>
  <si>
    <t>{dc71dfa8-7588-44f2-b91a-8937468f1687}</t>
  </si>
  <si>
    <t>1) Krycí list soupisu</t>
  </si>
  <si>
    <t>2) Rekapitulace</t>
  </si>
  <si>
    <t>3) Soupis prací</t>
  </si>
  <si>
    <t>Zpět na list:</t>
  </si>
  <si>
    <t>Rekapitulace stavby</t>
  </si>
  <si>
    <t>KRYCÍ LIST SOUPISU</t>
  </si>
  <si>
    <t>Objekt:</t>
  </si>
  <si>
    <t>663 - Velké Hamry, č.p. 519</t>
  </si>
  <si>
    <t>REKAPITULACE ČLENĚNÍ SOUPISU PRACÍ</t>
  </si>
  <si>
    <t>Kód dílu - Popis</t>
  </si>
  <si>
    <t>Cena celkem [CZK]</t>
  </si>
  <si>
    <t>Náklady soupisu celkem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</si>
  <si>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</si>
  <si>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</si>
  <si>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</si>
  <si>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</si>
  <si>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</si>
  <si>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</si>
  <si>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</si>
  <si>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</si>
  <si>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</si>
  <si>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</si>
  <si>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</si>
  <si>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</si>
  <si>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</si>
  <si>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</si>
  <si>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</si>
  <si>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</si>
  <si>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</si>
  <si>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732 - Ústřední vytápění - strojovny</t>
  </si>
  <si>
    <t xml:space="preserve">    735 - Ústřední vytápění - otopná tělesa</t>
  </si>
  <si>
    <t xml:space="preserve">    741 - Elektromontáže - vzdušné vedení</t>
  </si>
  <si>
    <t xml:space="preserve">    743 - Elektromontáže - hrubá montáž</t>
  </si>
  <si>
    <t xml:space="preserve">    761 - Konstrukce prosvětlovací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</si>
  <si>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</si>
  <si>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</si>
  <si>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</si>
  <si>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765 - Krytina skládaná</t>
  </si>
  <si>
    <t xml:space="preserve">    766 - Konstrukce truhlářské</t>
  </si>
  <si>
    <t xml:space="preserve">    771 - Podlahy z dlaždic</t>
  </si>
  <si>
    <t xml:space="preserve">    776 - Podlahy povlakové</t>
  </si>
  <si>
    <t xml:space="preserve">    784 - Dokončovací práce - malby a tapety</t>
  </si>
  <si>
    <t xml:space="preserve">    786 - Dokončovací práce - čalounické úpravy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</si>
  <si>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</si>
  <si>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</si>
  <si>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</si>
  <si>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</si>
  <si>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VRN5 - Finanční náklady</t>
  </si>
  <si>
    <t xml:space="preserve">    VRN8 - Přesun stavebních kapacit</t>
  </si>
  <si>
    <t>SOUPIS PRACÍ</t>
  </si>
  <si>
    <t>PČ</t>
  </si>
  <si>
    <t>Popis</t>
  </si>
  <si>
    <t>MJ</t>
  </si>
  <si>
    <t>Množství</t>
  </si>
  <si>
    <t>J.cena [CZK]</t>
  </si>
  <si>
    <t>Cenová soustava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</si>
  <si>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</si>
  <si>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</si>
  <si>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</si>
  <si>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</si>
  <si>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</si>
  <si>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</si>
  <si>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</si>
  <si>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HSV</t>
  </si>
  <si>
    <t>Práce a dodávky HSV</t>
  </si>
  <si>
    <t>ROZPOCET</t>
  </si>
  <si>
    <t>Zemní práce</t>
  </si>
  <si>
    <t>K</t>
  </si>
  <si>
    <t>132201101</t>
  </si>
  <si>
    <t>Hloubení zapažených i nezapažených rýh šířky do 600 mm s urovnáním dna do předepsaného profilu a spádu v hornině tř. 3 do 100 m3</t>
  </si>
  <si>
    <t>m3</t>
  </si>
  <si>
    <t>CS ÚRS 2016 01</t>
  </si>
  <si>
    <t>4</t>
  </si>
  <si>
    <t>2</t>
  </si>
  <si>
    <t>2038328051</t>
  </si>
  <si>
    <t>VV</t>
  </si>
  <si>
    <t>0,6*1,5*(14,41+10,99+6,1+5,66+7) "trativod"</t>
  </si>
  <si>
    <t>True</t>
  </si>
  <si>
    <t>Součet</t>
  </si>
  <si>
    <t>132201109</t>
  </si>
  <si>
    <t>Hloubení zapažených i nezapažených rýh šířky do 600 mm s urovnáním dna do předepsaného profilu a spádu v hornině tř. 3 Příplatek k cenám za lepivost horniny tř. 3</t>
  </si>
  <si>
    <t>535654968</t>
  </si>
  <si>
    <t>3</t>
  </si>
  <si>
    <t>132201201</t>
  </si>
  <si>
    <t>Hloubení zapažených i nezapažených rýh šířky přes 600 do 2 000 mm s urovnáním dna do předepsaného profilu a spádu v hornině tř. 3 do 100 m3</t>
  </si>
  <si>
    <t>-1715652040</t>
  </si>
  <si>
    <t>1,7*0,85*(2,74+9,65+2,74) "základy"</t>
  </si>
  <si>
    <t>132201209</t>
  </si>
  <si>
    <t>Hloubení zapažených i nezapažených rýh šířky přes 600 do 2 000 mm s urovnáním dna do předepsaného profilu a spádu v hornině tř. 3 Příplatek k cenám za lepivost horniny tř. 3</t>
  </si>
  <si>
    <t>1849703073</t>
  </si>
  <si>
    <t>5</t>
  </si>
  <si>
    <t>162201102</t>
  </si>
  <si>
    <t>Vodorovné přemístění výkopku nebo sypaniny po suchu na obvyklém dopravním prostředku, bez naložení výkopku, avšak se složením bez rozhrnutí z horniny tř. 1 až 4 na vzdálenost přes 20 do 50 m</t>
  </si>
  <si>
    <t>1670959298</t>
  </si>
  <si>
    <t>39,744+21,863</t>
  </si>
  <si>
    <t>6</t>
  </si>
  <si>
    <t>167101101</t>
  </si>
  <si>
    <t>Nakládání, skládání a překládání neulehlého výkopku nebo sypaniny nakládání, množství do 100 m3, z hornin tř. 1 až 4</t>
  </si>
  <si>
    <t>-439980739</t>
  </si>
  <si>
    <t>7</t>
  </si>
  <si>
    <t>174101101</t>
  </si>
  <si>
    <t>Zásyp sypaninou z jakékoliv horniny s uložením výkopku ve vrstvách se zhutněním jam, šachet, rýh nebo kolem objektů v těchto vykopávkách</t>
  </si>
  <si>
    <t>-1443185504</t>
  </si>
  <si>
    <t>61,607-16,383-7,26</t>
  </si>
  <si>
    <t>8</t>
  </si>
  <si>
    <t>R</t>
  </si>
  <si>
    <t>180A0003</t>
  </si>
  <si>
    <t>Povrchové úpravy terénu dokončovací založení trávníku</t>
  </si>
  <si>
    <t>m2</t>
  </si>
  <si>
    <t>CS ÚRS RYRO 2016 01</t>
  </si>
  <si>
    <t>-610671799</t>
  </si>
  <si>
    <t>9</t>
  </si>
  <si>
    <t>181301101</t>
  </si>
  <si>
    <t>Rozprostření a urovnání ornice v rovině nebo ve svahu sklonu do 1:5 při souvislé ploše do 500 m2, tl. vrstvy do 100 mm</t>
  </si>
  <si>
    <t>-1091823842</t>
  </si>
  <si>
    <t>(61,607-37,964)/0,1</t>
  </si>
  <si>
    <t>Zakládání</t>
  </si>
  <si>
    <t>211971110</t>
  </si>
  <si>
    <t>Zřízení opláštění výplně z geotextilie odvodňovacích žeber nebo trativodů v rýze nebo zářezu se stěnami šikmými o sklonu do 1:2</t>
  </si>
  <si>
    <t>1910105880</t>
  </si>
  <si>
    <t>54,61*0,5</t>
  </si>
  <si>
    <t>11</t>
  </si>
  <si>
    <t>M</t>
  </si>
  <si>
    <t>693111460</t>
  </si>
  <si>
    <t>Geotextilie geotextilie netkané (polypropylenová vlákna) se základní ÚV stabilizací šíře do 8,8 m 63/ 30  300 g/m2</t>
  </si>
  <si>
    <t>-171441718</t>
  </si>
  <si>
    <t>12</t>
  </si>
  <si>
    <t>212572121</t>
  </si>
  <si>
    <t>Lože pro trativody z kameniva drobného těženého</t>
  </si>
  <si>
    <t>-1439664162</t>
  </si>
  <si>
    <t>54,61*0,6*0,5</t>
  </si>
  <si>
    <t>13</t>
  </si>
  <si>
    <t>212755214</t>
  </si>
  <si>
    <t>Trativody bez lože z drenážních trubek plastových flexibilních D 100 mm</t>
  </si>
  <si>
    <t>m</t>
  </si>
  <si>
    <t>-527500585</t>
  </si>
  <si>
    <t>1,15+9,65+14,41+10,99+6,1+5,66+2,65+4</t>
  </si>
  <si>
    <t>14</t>
  </si>
  <si>
    <t>274313711</t>
  </si>
  <si>
    <t>Základy z betonu prostého pasy betonu kamenem neprokládaného tř. C 20/25</t>
  </si>
  <si>
    <t>743806453</t>
  </si>
  <si>
    <t>274351215</t>
  </si>
  <si>
    <t>Bednění základových stěn pasů svislé nebo šikmé (odkloněné), půdorysně přímé nebo zalomené ve volných nebo zapažených jámách, rýhách, šachtách, včetně případných vzpěr zřízení</t>
  </si>
  <si>
    <t>-1654605017</t>
  </si>
  <si>
    <t>16</t>
  </si>
  <si>
    <t>274351216</t>
  </si>
  <si>
    <t>Bednění základových stěn pasů svislé nebo šikmé (odkloněné), půdorysně přímé nebo zalomené ve volných nebo zapažených jámách, rýhách, šachtách, včetně případných vzpěr odstranění</t>
  </si>
  <si>
    <t>234175845</t>
  </si>
  <si>
    <t>17</t>
  </si>
  <si>
    <t>279113133</t>
  </si>
  <si>
    <t>Základové zdi z tvárnic ztraceného bednění včetně výplně z betonu bez zvláštních nároků na vliv prostředí (X0, XC) třídy C 16/20, tloušťky zdiva přes 200 do 250 mm</t>
  </si>
  <si>
    <t>417752712</t>
  </si>
  <si>
    <t>18</t>
  </si>
  <si>
    <t>279113134</t>
  </si>
  <si>
    <t>Základové zdi z tvárnic ztraceného bednění včetně výplně z betonu bez zvláštních nároků na vliv prostředí (X0, XC) třídy C 16/20, tloušťky zdiva přes 250 do 300 mm</t>
  </si>
  <si>
    <t>-261685667</t>
  </si>
  <si>
    <t>0,02/0,3</t>
  </si>
  <si>
    <t>19</t>
  </si>
  <si>
    <t>279113135</t>
  </si>
  <si>
    <t>Základové zdi z tvárnic ztraceného bednění včetně výplně z betonu bez zvláštních nároků na vliv prostředí (X0, XC) třídy C 16/20, tloušťky zdiva přes 300 do 400 mm</t>
  </si>
  <si>
    <t>926128118</t>
  </si>
  <si>
    <t>7,26/0,3</t>
  </si>
  <si>
    <t>20</t>
  </si>
  <si>
    <t>279361821</t>
  </si>
  <si>
    <t>Výztuž základových zdí nosných svislých nebo odkloněných od svislice, rovinných nebo oblých, deskových nebo žebrových, včetně výztuže jejich žeber z betonářské oceli 10 505 (R) nebo BSt 500</t>
  </si>
  <si>
    <t>t</t>
  </si>
  <si>
    <t>630656732</t>
  </si>
  <si>
    <t>(0,067+2)*0,012</t>
  </si>
  <si>
    <t>Svislé a kompletní konstrukce</t>
  </si>
  <si>
    <t>311231136</t>
  </si>
  <si>
    <t>Zdivo z cihel pálených nosné z cihel plných dl. 250 mm P 20 na maltu MC-5 nebo MC-10</t>
  </si>
  <si>
    <t>-134504235</t>
  </si>
  <si>
    <t>22</t>
  </si>
  <si>
    <t>311272223</t>
  </si>
  <si>
    <t>Zdivo z pórobetonových přesných tvárnic nosné z tvárnic hladkých jakékoli pevnosti na tenké maltové lože, tloušťka zdiva 250 mm, objemová hmotnost 500 kg/m3</t>
  </si>
  <si>
    <t>186128619</t>
  </si>
  <si>
    <t>23</t>
  </si>
  <si>
    <t>311272323</t>
  </si>
  <si>
    <t>Zdivo z pórobetonových přesných tvárnic nosné z tvárnic hladkých jakékoli pevnosti na tenké maltové lože, tloušťka zdiva 300 mm, objemová hmotnost 500 kg/m3</t>
  </si>
  <si>
    <t>-1190723818</t>
  </si>
  <si>
    <t>7,83+31,29</t>
  </si>
  <si>
    <t>24</t>
  </si>
  <si>
    <t>3171436R</t>
  </si>
  <si>
    <t>Překlady z pórobetonu Ytong ve zdech  pro světlost otvoru do 1500 mm</t>
  </si>
  <si>
    <t>kus</t>
  </si>
  <si>
    <t>-320622596</t>
  </si>
  <si>
    <t>8+8</t>
  </si>
  <si>
    <t>25</t>
  </si>
  <si>
    <t>342272523</t>
  </si>
  <si>
    <t>Příčky z pórobetonových přesných příčkovek hladkých, objemové hmotnosti 500 kg/m3 na tenké maltové lože, tloušťky příčky 150 mm</t>
  </si>
  <si>
    <t>-1466692361</t>
  </si>
  <si>
    <t>26</t>
  </si>
  <si>
    <t>87415R</t>
  </si>
  <si>
    <t>Demontáž. a likvidace všech zděných kcí vč. dřevěných kcí střechy dle č. dokumentu 007</t>
  </si>
  <si>
    <t>kpl</t>
  </si>
  <si>
    <t>-1984861100</t>
  </si>
  <si>
    <t>Vodorovné konstrukce</t>
  </si>
  <si>
    <t>27</t>
  </si>
  <si>
    <t>1842684R</t>
  </si>
  <si>
    <t>Dodávka a mtž. zábradlí k vnitřnímu schodišti</t>
  </si>
  <si>
    <t>1143395355</t>
  </si>
  <si>
    <t>28</t>
  </si>
  <si>
    <t>411354209</t>
  </si>
  <si>
    <t>Bednění stropů ztracené ocelové žebrované ze širokých tenkostěnných ohýbaných profilů (hraněných trapézových vln), bez úpravy povrchu otevřeného podhledu, bez podpěrné konstrukce, s osazením nasucho na zdech do připravených ozubů, popř. na rovných zdech, trámech, průvlacích, do traverz -4271 s povrchem lesklým, výšky vln 40 mm, tl. plechu 1,00 mm</t>
  </si>
  <si>
    <t>-1649866371</t>
  </si>
  <si>
    <t>29</t>
  </si>
  <si>
    <t>420A0002</t>
  </si>
  <si>
    <t>Ztužující pásy a věnce železobetonové (včetně výztuže 70 kg/m3) třídy C 20/25</t>
  </si>
  <si>
    <t>734097992</t>
  </si>
  <si>
    <t>30</t>
  </si>
  <si>
    <t>420A0012</t>
  </si>
  <si>
    <t>Ztužující pásy a věnce bednění bočnic z keramických věncovek</t>
  </si>
  <si>
    <t>-129833727</t>
  </si>
  <si>
    <t>31</t>
  </si>
  <si>
    <t>430A0012</t>
  </si>
  <si>
    <t>Schodiště a rampy betonové monolitické ze železobetonu (včetně výztuže 90 kg/m3 a bednění) třídy C 25/30 křivočaré</t>
  </si>
  <si>
    <t>541386121</t>
  </si>
  <si>
    <t>Komunikace pozemní</t>
  </si>
  <si>
    <t>32</t>
  </si>
  <si>
    <t>564801111</t>
  </si>
  <si>
    <t>Podklad ze štěrkodrti ŠD s rozprostřením a zhutněním, po zhutnění tl. 30 mm</t>
  </si>
  <si>
    <t>-2003908738</t>
  </si>
  <si>
    <t>P</t>
  </si>
  <si>
    <t>Poznámka k položce:
Frakce 4-8mm</t>
  </si>
  <si>
    <t>33</t>
  </si>
  <si>
    <t>564831111</t>
  </si>
  <si>
    <t>Podklad ze štěrkodrti ŠD s rozprostřením a zhutněním, po zhutnění tl. 100 mm</t>
  </si>
  <si>
    <t>-1221139374</t>
  </si>
  <si>
    <t>Poznámka k položce:
Frakce 0-8mm</t>
  </si>
  <si>
    <t>34</t>
  </si>
  <si>
    <t>995056917</t>
  </si>
  <si>
    <t xml:space="preserve">Poznámka k položce:
Frakce 8-16mm
</t>
  </si>
  <si>
    <t>35</t>
  </si>
  <si>
    <t>564861111</t>
  </si>
  <si>
    <t>Podklad ze štěrkodrti ŠD s rozprostřením a zhutněním, po zhutnění tl. 200 mm</t>
  </si>
  <si>
    <t>1702951685</t>
  </si>
  <si>
    <t xml:space="preserve">Poznámka k položce:
Frakce 16 - 32mm
</t>
  </si>
  <si>
    <t>Úpravy povrchů, podlahy a osazování výplní</t>
  </si>
  <si>
    <t>36</t>
  </si>
  <si>
    <t>612131101</t>
  </si>
  <si>
    <t>Podkladní a spojovací vrstva vnitřních omítaných ploch cementový postřik nanášený ručně celoplošně stěn</t>
  </si>
  <si>
    <t>-959057422</t>
  </si>
  <si>
    <t>37</t>
  </si>
  <si>
    <t>612142001</t>
  </si>
  <si>
    <t>Potažení vnitřních ploch pletivem v ploše nebo pruzích, na plném podkladu sklovláknitým vtlačením do tmelu stěn</t>
  </si>
  <si>
    <t>921476417</t>
  </si>
  <si>
    <t>2*(0,95/0,25)+39,12/0,3+121*2</t>
  </si>
  <si>
    <t>38</t>
  </si>
  <si>
    <t>612311111</t>
  </si>
  <si>
    <t>Omítka vápenná vnitřních ploch nanášená ručně jednovrstvá hrubá, tloušťky do 10 mm zatřená stěn svislých konstrukcí</t>
  </si>
  <si>
    <t>1216050784</t>
  </si>
  <si>
    <t>39</t>
  </si>
  <si>
    <t>612311141</t>
  </si>
  <si>
    <t>Omítka vápenná vnitřních ploch nanášená ručně dvouvrstvá štuková, tloušťky jádrové omítky do 10 mm a tloušťky štuku do 3 mm svislých konstrukcí stěn</t>
  </si>
  <si>
    <t>1119942547</t>
  </si>
  <si>
    <t>40</t>
  </si>
  <si>
    <t>612325422</t>
  </si>
  <si>
    <t>Oprava vápenocementové nebo vápenné omítky vnitřních ploch štukové dvouvrstvé, tloušťky do 20 mm stěn, v rozsahu opravované plochy přes 10 do 30%</t>
  </si>
  <si>
    <t>-1317747784</t>
  </si>
  <si>
    <t>41</t>
  </si>
  <si>
    <t>619995001</t>
  </si>
  <si>
    <t>Začištění omítek (s dodáním hmot) kolem oken, dveří, podlah, obkladů apod.</t>
  </si>
  <si>
    <t>1824864651</t>
  </si>
  <si>
    <t>28,47*2+0,9+2*(0,3*2+0,7+2*1,45+1,45+0,75+1,5+0,7+1,45+1,45+0,7+2*1,45+2*1,45+3*1,5+0,7)+2,02*2</t>
  </si>
  <si>
    <t>42</t>
  </si>
  <si>
    <t>622131121</t>
  </si>
  <si>
    <t>Podkladní a spojovací vrstva vnějších omítaných ploch penetrace akrylát-silikonová nanášená ručně stěn</t>
  </si>
  <si>
    <t>552963839</t>
  </si>
  <si>
    <t>43</t>
  </si>
  <si>
    <t>622143004</t>
  </si>
  <si>
    <t>Montáž omítkových profilů plastových nebo pozinkovaných, upevněných vtlačením do podkladní vrstvy nebo přibitím začišťovacích samolepících (APU lišty)</t>
  </si>
  <si>
    <t>-308602872</t>
  </si>
  <si>
    <t>108,28-28,47</t>
  </si>
  <si>
    <t>44</t>
  </si>
  <si>
    <t>590514760</t>
  </si>
  <si>
    <t>Kontaktní zateplovací systémy příslušenství kontaktních zateplovacích systémů profil okenní začišťovací s tkaninou Thermospoj 9 mm/2,4 m</t>
  </si>
  <si>
    <t>-2037632266</t>
  </si>
  <si>
    <t>Poznámka k položce:
délka 2,4 m, přesah tkaniny 100 mm</t>
  </si>
  <si>
    <t>79,81*1,05 'Přepočtené koeficientem množství</t>
  </si>
  <si>
    <t>45</t>
  </si>
  <si>
    <t>622211011</t>
  </si>
  <si>
    <t>Montáž kontaktního zateplení z polystyrenových desek nebo z kombinovaných desek na vnější stěny, tloušťky desek přes 40 do 80 mm</t>
  </si>
  <si>
    <t>2071121426</t>
  </si>
  <si>
    <t>(11,67+9,89+1,1+6,1+5,66+1,15)*1</t>
  </si>
  <si>
    <t>46</t>
  </si>
  <si>
    <t>28376421R</t>
  </si>
  <si>
    <t>Desky z lehčených plastů desky z extrudovaného polystyrenu desky z extrudovaného polystyrenu XPS 300 SF hladký povrch, ozub po celém obvodu 1265 x 615 mm (krycí plocha 0,75 m2) 70 mm</t>
  </si>
  <si>
    <t>-820313885</t>
  </si>
  <si>
    <t>35,57*1,02 'Přepočtené koeficientem množství</t>
  </si>
  <si>
    <t>47</t>
  </si>
  <si>
    <t>-1214564436</t>
  </si>
  <si>
    <t>48</t>
  </si>
  <si>
    <t>104920Z</t>
  </si>
  <si>
    <t>Zateplovací systémy Fasádní izolační desky</t>
  </si>
  <si>
    <t>925755625</t>
  </si>
  <si>
    <t>Poznámka k položce:
? = 0,022 W/mK, µ =20-50, cena na vyžádání</t>
  </si>
  <si>
    <t>42*1,02 'Přepočtené koeficientem množství</t>
  </si>
  <si>
    <t>49</t>
  </si>
  <si>
    <t>622211021</t>
  </si>
  <si>
    <t>Montáž kontaktního zateplení z polystyrenových desek nebo z kombinovaných desek na vnější stěny, tloušťky desek přes 80 do 120 mm</t>
  </si>
  <si>
    <t>-592184141</t>
  </si>
  <si>
    <t>1,16*(2,74+9,65+2,65)</t>
  </si>
  <si>
    <t>50</t>
  </si>
  <si>
    <t>283764230</t>
  </si>
  <si>
    <t>Desky z lehčených plastů desky z extrudovaného polystyrenu desky z extrudovaného polystyrenu XPS 300 SF hladký povrch, ozub po celém obvodu 1265 x 615 mm (krycí plocha 0,75 m2) 120 mm</t>
  </si>
  <si>
    <t>745477129</t>
  </si>
  <si>
    <t>17,446*1,02 'Přepočtené koeficientem množství</t>
  </si>
  <si>
    <t>51</t>
  </si>
  <si>
    <t>1081442975</t>
  </si>
  <si>
    <t>52</t>
  </si>
  <si>
    <t>283760400</t>
  </si>
  <si>
    <t>Desky z lehčených plastů desky  polystyrénové fasádní - speciální EPS GreyWall 1000 x 500 x 120 mm</t>
  </si>
  <si>
    <t>62743032</t>
  </si>
  <si>
    <t>Poznámka k položce:
lambda=0,032 [W / m K]</t>
  </si>
  <si>
    <t>284*1,02 'Přepočtené koeficientem množství</t>
  </si>
  <si>
    <t>53</t>
  </si>
  <si>
    <t>622221011</t>
  </si>
  <si>
    <t>Montáž kontaktního zateplení z desek z minerální vlny s podélnou orientací vláken na vnější stěny, tloušťky desek přes 40 do 80 mm</t>
  </si>
  <si>
    <t>1967512631</t>
  </si>
  <si>
    <t>54</t>
  </si>
  <si>
    <t>631515260</t>
  </si>
  <si>
    <t>Vlákno minerální a výrobky z něj (desky, skruže, pásy, rohože, vložkové pytle apod.) desky z orientovaných vláken - izolace stěn deska s podélnou orientací vláken pro zateplovací systémy 500 x 1000 mm, la = 0,039 W/mK tl. 80 mm</t>
  </si>
  <si>
    <t>667532987</t>
  </si>
  <si>
    <t>1*1,02 'Přepočtené koeficientem množství</t>
  </si>
  <si>
    <t>55</t>
  </si>
  <si>
    <t>622252001</t>
  </si>
  <si>
    <t>Montáž lišt kontaktního zateplení zakládacích soklových připevněných hmoždinkami</t>
  </si>
  <si>
    <t>1962703501</t>
  </si>
  <si>
    <t>14,17+9,65+6,22+1,15+5,4+1,15+2,67+9,65-0,9</t>
  </si>
  <si>
    <t>56</t>
  </si>
  <si>
    <t>590516490</t>
  </si>
  <si>
    <t>Kontaktní zateplovací systémy příslušenství kontaktních zateplovacích systémů lišty soklové  - zakládací spodní profil U - Form s okapničkou, Al, délka 200 cm U 12 cm  0,95/200</t>
  </si>
  <si>
    <t>-1266324050</t>
  </si>
  <si>
    <t>49,16*1,05 'Přepočtené koeficientem množství</t>
  </si>
  <si>
    <t>57</t>
  </si>
  <si>
    <t>622252002</t>
  </si>
  <si>
    <t>Montáž lišt kontaktního zateplení ostatních stěnových, dilatačních apod. lepených do tmelu</t>
  </si>
  <si>
    <t>-109008762</t>
  </si>
  <si>
    <t>58</t>
  </si>
  <si>
    <t>590515120</t>
  </si>
  <si>
    <t>Kontaktní zateplovací systémy příslušenství kontaktních zateplovacích systémů profil okenní s nepřiznanou okapnicí - LPE plast 2 m</t>
  </si>
  <si>
    <t>-1065973878</t>
  </si>
  <si>
    <t>28,47*1,05 'Přepočtené koeficientem množství</t>
  </si>
  <si>
    <t>59</t>
  </si>
  <si>
    <t>375009778</t>
  </si>
  <si>
    <t>28,47+0,9</t>
  </si>
  <si>
    <t>60</t>
  </si>
  <si>
    <t>590515100</t>
  </si>
  <si>
    <t>Kontaktní zateplovací systémy příslušenství kontaktních zateplovacích systémů profil okenní s nepřiznanou okapnicí -  LTU plast 2,0 m</t>
  </si>
  <si>
    <t>1938007943</t>
  </si>
  <si>
    <t>29,37*1,05 'Přepočtené koeficientem množství</t>
  </si>
  <si>
    <t>61</t>
  </si>
  <si>
    <t>1557187705</t>
  </si>
  <si>
    <t>79,81-29,37+6*7,3</t>
  </si>
  <si>
    <t>62</t>
  </si>
  <si>
    <t>590514840</t>
  </si>
  <si>
    <t>Kontaktní zateplovací systémy příslušenství kontaktních zateplovacích systémů lišta rohová s tkaninou - rohovník  2,5m PVC 10/10 cm</t>
  </si>
  <si>
    <t>-681881289</t>
  </si>
  <si>
    <t>94,24*1,05 'Přepočtené koeficientem množství</t>
  </si>
  <si>
    <t>63</t>
  </si>
  <si>
    <t>622325303</t>
  </si>
  <si>
    <t>Oprava vápenné nebo vápenocementové omítky vnějších ploch stupně členitosti 2 štukové, v rozsahu opravované plochy přes 20 do 30%</t>
  </si>
  <si>
    <t>-1748448360</t>
  </si>
  <si>
    <t>64</t>
  </si>
  <si>
    <t>622511111</t>
  </si>
  <si>
    <t>Omítka tenkovrstvá akrylátová vnějších ploch probarvená, včetně penetrace podkladu mozaiková střednězrnná stěn</t>
  </si>
  <si>
    <t>1430950940</t>
  </si>
  <si>
    <t>42+17,446+284+1</t>
  </si>
  <si>
    <t>65</t>
  </si>
  <si>
    <t>622821011</t>
  </si>
  <si>
    <t>Sanační omítka vnějších ploch stěn pro vlhké a zasolené zdivo, prováděná ve dvou vrstvách, tl. jádrové omítky do 30 mm ručně zatřená</t>
  </si>
  <si>
    <t>868639985</t>
  </si>
  <si>
    <t>2,5*(11,67+9,89+1,1+6,1+5,66+1,15)</t>
  </si>
  <si>
    <t>66</t>
  </si>
  <si>
    <t>629991011</t>
  </si>
  <si>
    <t>Zakrytí vnějších ploch před znečištěním včetně pozdějšího odkrytí výplní otvorů a svislých ploch fólií přilepenou lepící páskou</t>
  </si>
  <si>
    <t>-1797813318</t>
  </si>
  <si>
    <t>35,392+0,9*2,02</t>
  </si>
  <si>
    <t>67</t>
  </si>
  <si>
    <t>629995101</t>
  </si>
  <si>
    <t>Očištění vnějších ploch tlakovou vodou omytím</t>
  </si>
  <si>
    <t>726542717</t>
  </si>
  <si>
    <t>68</t>
  </si>
  <si>
    <t>631311115</t>
  </si>
  <si>
    <t>Mazanina z betonu prostého bez zvýšených nároků na prostředí tl. přes 50 do 80 mm tř. C 20/25</t>
  </si>
  <si>
    <t>1323970997</t>
  </si>
  <si>
    <t>2,96+0,71+9,26</t>
  </si>
  <si>
    <t>69</t>
  </si>
  <si>
    <t>631311125</t>
  </si>
  <si>
    <t>Mazanina z betonu prostého bez zvýšených nároků na prostředí tl. přes 80 do 120 mm tř. C 20/25</t>
  </si>
  <si>
    <t>1735260949</t>
  </si>
  <si>
    <t>70</t>
  </si>
  <si>
    <t>631311135</t>
  </si>
  <si>
    <t>Mazanina z betonu prostého bez zvýšených nároků na prostředí tl. přes 120 do 240 mm tř. C 20/25</t>
  </si>
  <si>
    <t>-1380995047</t>
  </si>
  <si>
    <t>2,72+2,98+2,18+0,11</t>
  </si>
  <si>
    <t>71</t>
  </si>
  <si>
    <t>6313111R</t>
  </si>
  <si>
    <t>Mazanina z betonu prostého bez zvýšených nároků na prostředí tl. do 120 mm tř. C 20/25</t>
  </si>
  <si>
    <t>124172402</t>
  </si>
  <si>
    <t>Poznámka k položce:
Garáž, podlaha ocel. kce, vstup, koupelna 1.NP, 1.NP, obývycí pokoj 1.NP, podhled 1.NP - dle výkazu mtr. pro strop</t>
  </si>
  <si>
    <t>1,23+5,66</t>
  </si>
  <si>
    <t>72</t>
  </si>
  <si>
    <t>631319011</t>
  </si>
  <si>
    <t>Příplatek k cenám mazanin za úpravu povrchu mazaniny přehlazením, mazanina tl. přes 50 do 80 mm</t>
  </si>
  <si>
    <t>1774439883</t>
  </si>
  <si>
    <t>73</t>
  </si>
  <si>
    <t>631319012</t>
  </si>
  <si>
    <t>Příplatek k cenám mazanin za úpravu povrchu mazaniny přehlazením, mazanina tl. přes 80 do 120 mm</t>
  </si>
  <si>
    <t>625541500</t>
  </si>
  <si>
    <t>74</t>
  </si>
  <si>
    <t>631319013</t>
  </si>
  <si>
    <t>Příplatek k cenám mazanin za úpravu povrchu mazaniny přehlazením, mazanina tl. přes 120 do 240 mm</t>
  </si>
  <si>
    <t>900463513</t>
  </si>
  <si>
    <t>75</t>
  </si>
  <si>
    <t>631342132</t>
  </si>
  <si>
    <t>Mazanina z betonu lehčeného tepelně-izolačního polystyrénového tl. přes 120 do 240 mm, objemové hmotnosti 500 kg/m3</t>
  </si>
  <si>
    <t>-651160324</t>
  </si>
  <si>
    <t>76</t>
  </si>
  <si>
    <t>631362021</t>
  </si>
  <si>
    <t>Výztuž mazanin ze svařovaných sítí z drátů typu KARI</t>
  </si>
  <si>
    <t>-612564426</t>
  </si>
  <si>
    <t>7,99*0,012</t>
  </si>
  <si>
    <t>77</t>
  </si>
  <si>
    <t>637211411</t>
  </si>
  <si>
    <t>Okapový chodník z dlaždic betonových zámkových s vyplněním spár drobným kamenivem do kameniva těženého nebo drceného, tl. dlaždic 60 mm</t>
  </si>
  <si>
    <t>153250072</t>
  </si>
  <si>
    <t>14,17+9,65+3,67*3,15+6,6*2+6,1+11,8</t>
  </si>
  <si>
    <t>78</t>
  </si>
  <si>
    <t>637311122</t>
  </si>
  <si>
    <t>Okapový chodník z obrubníků betonových chodníkových se zalitím spár cementovou maltou do lože z betonu prostého, z obrubníků stojatých</t>
  </si>
  <si>
    <t>1083903706</t>
  </si>
  <si>
    <t>1,15+9,65+1,12+1,12+14,17+1,12+9,65+3,15+3,67+4,045+2,595+6,1</t>
  </si>
  <si>
    <t>Ostatní konstrukce a práce, bourání</t>
  </si>
  <si>
    <t>79</t>
  </si>
  <si>
    <t>941111122</t>
  </si>
  <si>
    <t>Montáž lešení řadového trubkového lehkého pracovního s podlahami s provozním zatížením tř. 3 do 200 kg/m2 šířky tř. W09 přes 0,9 do 1,2 m, výšky přes 10 do 25 m</t>
  </si>
  <si>
    <t>53478274</t>
  </si>
  <si>
    <t>344,446+37,21</t>
  </si>
  <si>
    <t>80</t>
  </si>
  <si>
    <t>941111222</t>
  </si>
  <si>
    <t>Montáž lešení řadového trubkového lehkého pracovního s podlahami s provozním zatížením tř. 3 do 200 kg/m2 Příplatek za první a každý další den použití lešení k ceně -1122</t>
  </si>
  <si>
    <t>-313621767</t>
  </si>
  <si>
    <t>381,656*60 'Přepočtené koeficientem množství</t>
  </si>
  <si>
    <t>81</t>
  </si>
  <si>
    <t>941111822</t>
  </si>
  <si>
    <t>Demontáž lešení řadového trubkového lehkého pracovního s podlahami s provozním zatížením tř. 3 do 200 kg/m2 šířky tř. W09 přes 0,9 do 1,2 m, výšky přes 10 do 25 m</t>
  </si>
  <si>
    <t>974062892</t>
  </si>
  <si>
    <t>82</t>
  </si>
  <si>
    <t>944511111</t>
  </si>
  <si>
    <t>Montáž ochranné sítě zavěšené na konstrukci lešení z textilie z umělých vláken</t>
  </si>
  <si>
    <t>-2098392153</t>
  </si>
  <si>
    <t>83</t>
  </si>
  <si>
    <t>944511211</t>
  </si>
  <si>
    <t>Montáž ochranné sítě Příplatek za první a každý další den použití sítě k ceně -1111</t>
  </si>
  <si>
    <t>404740222</t>
  </si>
  <si>
    <t>84</t>
  </si>
  <si>
    <t>944511811</t>
  </si>
  <si>
    <t>Demontáž ochranné sítě zavěšené na konstrukci lešení z textilie z umělých vláken</t>
  </si>
  <si>
    <t>-612094239</t>
  </si>
  <si>
    <t>85</t>
  </si>
  <si>
    <t>949101111</t>
  </si>
  <si>
    <t>Lešení pomocné pracovní pro objekty pozemních staveb pro zatížení do 150 kg/m2, o výšce lešeňové podlahy do 1,9 m</t>
  </si>
  <si>
    <t>-1918490053</t>
  </si>
  <si>
    <t>86</t>
  </si>
  <si>
    <t>952901111</t>
  </si>
  <si>
    <t>Vyčištění budov nebo objektů před předáním do užívání budov bytové nebo občanské výstavby - zametení a umytí podlah, dlažeb, obkladů, schodů v místnostech, chodbách a schodištích, vyčištění a umytí oken, dveří s rámy, zárubněmi, umytí a vyčištění jiných zasklených a natíraných ploch a zařizovacích předmětů, při světlé výšce podlaží do 4 m</t>
  </si>
  <si>
    <t>878732672</t>
  </si>
  <si>
    <t>87</t>
  </si>
  <si>
    <t>953961216</t>
  </si>
  <si>
    <t>Kotvy chemické s vyvrtáním otvoru do betonu, železobetonu nebo tvrdého kamene chemická patrona, velikost M 24, hloubka 210 mm</t>
  </si>
  <si>
    <t>-620804573</t>
  </si>
  <si>
    <t>88</t>
  </si>
  <si>
    <t>953965135</t>
  </si>
  <si>
    <t>Kotvy chemické s vyvrtáním otvoru kotevní šrouby pro chemické kotvy, velikost M 16, délka 500 mm</t>
  </si>
  <si>
    <t>-456898283</t>
  </si>
  <si>
    <t>89</t>
  </si>
  <si>
    <t>962031133</t>
  </si>
  <si>
    <t>Bourání příček z cihel, tvárnic nebo příčkovek z cihel pálených, plných nebo dutých na maltu vápennou nebo vápenocementovou, tl. do 150 mm</t>
  </si>
  <si>
    <t>-1272597081</t>
  </si>
  <si>
    <t>4+1</t>
  </si>
  <si>
    <t>90</t>
  </si>
  <si>
    <t>962032230</t>
  </si>
  <si>
    <t>Bourání zdiva nadzákladového z cihel nebo tvárnic z cihel pálených nebo vápenopískových, na maltu vápennou nebo vápenocementovou, objemu do 1 m3</t>
  </si>
  <si>
    <t>1864757157</t>
  </si>
  <si>
    <t>6*0,2+3*0,2 "stěny tl. 200mm"</t>
  </si>
  <si>
    <t>2*0,25 "stěny tl. 250mm"</t>
  </si>
  <si>
    <t>6*0,3+1*0,3+4*0,3+7*0,3 "stěny tl. 300mm"</t>
  </si>
  <si>
    <t>4*0,35 "stěny tl. 350mm"</t>
  </si>
  <si>
    <t>2*0,37 "stěny tl. 370mm"</t>
  </si>
  <si>
    <t>4*0,38 "stěny tl. 380mm"</t>
  </si>
  <si>
    <t>4*0,4 "stěny tl. 400mm"</t>
  </si>
  <si>
    <t>2*0,43 "stěny tl. 430mm"</t>
  </si>
  <si>
    <t>2*0,45 "stěny tl. 450mm"</t>
  </si>
  <si>
    <t>2*0,48 "stěny tl. 480mm"</t>
  </si>
  <si>
    <t>2*0,5+2*0,5 "stěny tl. 500mm"</t>
  </si>
  <si>
    <t>91</t>
  </si>
  <si>
    <t>9630539R</t>
  </si>
  <si>
    <t>Bourání ŽB schodiště vč. likvidace</t>
  </si>
  <si>
    <t>-1100338953</t>
  </si>
  <si>
    <t>92</t>
  </si>
  <si>
    <t>965042141</t>
  </si>
  <si>
    <t>Bourání podkladů pod dlažby nebo litých celistvých podlah a mazanin betonových nebo z litého asfaltu tl. do 100 mm, plochy přes 4 m2</t>
  </si>
  <si>
    <t>-1050645163</t>
  </si>
  <si>
    <t>6*0,1</t>
  </si>
  <si>
    <t>93</t>
  </si>
  <si>
    <t>965042241</t>
  </si>
  <si>
    <t>Bourání podkladů pod dlažby nebo litých celistvých podlah a mazanin betonových nebo z litého asfaltu tl. přes 100 mm, plochy přes 4 m2</t>
  </si>
  <si>
    <t>358802325</t>
  </si>
  <si>
    <t>7*0,2</t>
  </si>
  <si>
    <t>94</t>
  </si>
  <si>
    <t>-684200399</t>
  </si>
  <si>
    <t>8,76 "Stropy demolice viz. VV"</t>
  </si>
  <si>
    <t>95</t>
  </si>
  <si>
    <t>968062374</t>
  </si>
  <si>
    <t>Vybourání dřevěných rámů oken s křídly, dveřních zárubní, vrat, stěn, ostění nebo obkladů rámů oken s křídly zdvojených, plochy do 1 m2</t>
  </si>
  <si>
    <t>-1986955938</t>
  </si>
  <si>
    <t>2*0,3 "1.PP"</t>
  </si>
  <si>
    <t>3*0,49 "1.NP"</t>
  </si>
  <si>
    <t>3*0,49 "2.NP"</t>
  </si>
  <si>
    <t>96</t>
  </si>
  <si>
    <t>968062376</t>
  </si>
  <si>
    <t>Vybourání dřevěných rámů oken s křídly, dveřních zárubní, vrat, stěn, ostění nebo obkladů rámů oken s křídly zdvojených, plochy do 4 m2</t>
  </si>
  <si>
    <t>-270292629</t>
  </si>
  <si>
    <t>2*2,726+1*3,5526+2*1,5 "1.NP"</t>
  </si>
  <si>
    <t>2*2,726+2*3,5525 "2.NP"</t>
  </si>
  <si>
    <t>97</t>
  </si>
  <si>
    <t>968062455</t>
  </si>
  <si>
    <t>Vybourání dřevěných rámů oken s křídly, dveřních zárubní, vrat, stěn, ostění nebo obkladů dveřních zárubní, plochy do 2 m2</t>
  </si>
  <si>
    <t>1476606136</t>
  </si>
  <si>
    <t>0,9*2,02 "1.NP"</t>
  </si>
  <si>
    <t>98</t>
  </si>
  <si>
    <t>968062559</t>
  </si>
  <si>
    <t>Vybourání dřevěných rámů oken s křídly, dveřních zárubní, vrat, stěn, ostění nebo obkladů vrat, plochy přes 5 m2</t>
  </si>
  <si>
    <t>-125016097</t>
  </si>
  <si>
    <t>3,75*2,8 "1.NP"</t>
  </si>
  <si>
    <t>99</t>
  </si>
  <si>
    <t>968072455</t>
  </si>
  <si>
    <t>Vybourání kovových rámů oken s křídly, dveřních zárubní, vrat, stěn, ostění nebo obkladů dveřních zárubní, plochy do 2 m2</t>
  </si>
  <si>
    <t>700007436</t>
  </si>
  <si>
    <t>4*(0,8*1,97) "1.NP"</t>
  </si>
  <si>
    <t>3*(0,8*1,97) "2.NP"</t>
  </si>
  <si>
    <t>0,8*1,97 "3.NP"</t>
  </si>
  <si>
    <t>978013141</t>
  </si>
  <si>
    <t>Otlučení vápenných nebo vápenocementových omítek vnitřních ploch stěn s vyškrabáním spar, s očištěním zdiva, v rozsahu přes 10 do 30 %</t>
  </si>
  <si>
    <t>-1707592724</t>
  </si>
  <si>
    <t>101</t>
  </si>
  <si>
    <t>978015341</t>
  </si>
  <si>
    <t>Otlučení vápenných nebo vápenocementových omítek vnějších ploch s vyškrabáním spar a s očištěním zdiva stupně členitosti 1 a 2, v rozsahu přes 10 do 30 %</t>
  </si>
  <si>
    <t>-1350726005</t>
  </si>
  <si>
    <t>215</t>
  </si>
  <si>
    <t>102</t>
  </si>
  <si>
    <t>985111111</t>
  </si>
  <si>
    <t>Otlučení nebo odsekání vrstev omítek stěn</t>
  </si>
  <si>
    <t>-1665777316</t>
  </si>
  <si>
    <t>103</t>
  </si>
  <si>
    <t>985231111</t>
  </si>
  <si>
    <t>Spárování zdiva hloubky do 40 mm aktivovanou maltou délky spáry na 1 m2 upravované plochy do 6 m</t>
  </si>
  <si>
    <t>749804147</t>
  </si>
  <si>
    <t>104</t>
  </si>
  <si>
    <t>985131311</t>
  </si>
  <si>
    <t>Očištění ploch stěn, rubu kleneb a podlah ruční dočištění ocelovými kartáči</t>
  </si>
  <si>
    <t>724279438</t>
  </si>
  <si>
    <t>105</t>
  </si>
  <si>
    <t>985141112</t>
  </si>
  <si>
    <t>Vyčištění trhlin nebo dutin ve zdivu šířky do 30 mm, hloubky přes 150 do 300 mm</t>
  </si>
  <si>
    <t>1750061077</t>
  </si>
  <si>
    <t>3*(11,67+9,89+1,1+6,1+5,66+1,15)</t>
  </si>
  <si>
    <t>106</t>
  </si>
  <si>
    <t>985221101</t>
  </si>
  <si>
    <t>Doplnění zdiva ručně do aktivované malty cihlami</t>
  </si>
  <si>
    <t>-932796317</t>
  </si>
  <si>
    <t>107</t>
  </si>
  <si>
    <t>596100120</t>
  </si>
  <si>
    <t>Cihly pálené plné (vč. odlehčených, lícových a voštinových) cihly plné CP  rozměr 29 x 14 x 6,5 cm P 20</t>
  </si>
  <si>
    <t>tis kus</t>
  </si>
  <si>
    <t>578326662</t>
  </si>
  <si>
    <t>Poznámka k položce:
Spotřeba: 333 kus/m3</t>
  </si>
  <si>
    <t>997</t>
  </si>
  <si>
    <t>Přesun sutě</t>
  </si>
  <si>
    <t>108</t>
  </si>
  <si>
    <t>997013213</t>
  </si>
  <si>
    <t>Vnitrostaveništní doprava suti a vybouraných hmot vodorovně do 50 m svisle ručně (nošením po schodech) pro budovy a haly výšky přes 9 do 12 m</t>
  </si>
  <si>
    <t>1101944609</t>
  </si>
  <si>
    <t>109</t>
  </si>
  <si>
    <t>997013311</t>
  </si>
  <si>
    <t>Shoz suti montáž a demontáž shozu výšky do 10 m</t>
  </si>
  <si>
    <t>-962154436</t>
  </si>
  <si>
    <t>110</t>
  </si>
  <si>
    <t>997013321</t>
  </si>
  <si>
    <t>Shoz suti montáž a demontáž shozu výšky Příplatek za první a každý další den použití shozu k ceně -3311</t>
  </si>
  <si>
    <t>-1434054900</t>
  </si>
  <si>
    <t>9*10 'Přepočtené koeficientem množství</t>
  </si>
  <si>
    <t>111</t>
  </si>
  <si>
    <t>997013501</t>
  </si>
  <si>
    <t>Odvoz suti a vybouraných hmot na skládku nebo meziskládku se složením, na vzdálenost do 1 km</t>
  </si>
  <si>
    <t>446573469</t>
  </si>
  <si>
    <t>112</t>
  </si>
  <si>
    <t>997013509</t>
  </si>
  <si>
    <t>Odvoz suti a vybouraných hmot na skládku nebo meziskládku se složením, na vzdálenost Příplatek k ceně za každý další i započatý 1 km přes 1 km</t>
  </si>
  <si>
    <t>2098231190</t>
  </si>
  <si>
    <t>73,279*29 'Přepočtené koeficientem množství</t>
  </si>
  <si>
    <t>113</t>
  </si>
  <si>
    <t>997013831</t>
  </si>
  <si>
    <t>Poplatek za uložení stavebního odpadu na skládce (skládkovné) směsného</t>
  </si>
  <si>
    <t>-1448641722</t>
  </si>
  <si>
    <t>998</t>
  </si>
  <si>
    <t>Přesun hmot</t>
  </si>
  <si>
    <t>114</t>
  </si>
  <si>
    <t>998011002</t>
  </si>
  <si>
    <t>Přesun hmot pro budovy občanské výstavby, bydlení, výrobu a služby s nosnou svislou konstrukcí zděnou z cihel, tvárnic nebo kamene vodorovná dopravní vzdálenost do 100 m pro budovy výšky přes 6 do 12 m</t>
  </si>
  <si>
    <t>-1916920341</t>
  </si>
  <si>
    <t>PSV</t>
  </si>
  <si>
    <t>Práce a dodávky PSV</t>
  </si>
  <si>
    <t>711</t>
  </si>
  <si>
    <t>Izolace proti vodě, vlhkosti a plynům</t>
  </si>
  <si>
    <t>115</t>
  </si>
  <si>
    <t>711111001</t>
  </si>
  <si>
    <t>Provedení izolace proti zemní vlhkosti natěradly a tmely za studena na ploše vodorovné V nátěrem penetračním</t>
  </si>
  <si>
    <t>247957734</t>
  </si>
  <si>
    <t>116</t>
  </si>
  <si>
    <t>111631500</t>
  </si>
  <si>
    <t>Výrobky asfaltové izolační a zálivkové hmoty asfalty oxidované stavebně-izolační k penetraci suchých a očištěných podkladů pod asfaltové izolační krytiny a izolace ALP/9 bal 9 kg</t>
  </si>
  <si>
    <t>1688247817</t>
  </si>
  <si>
    <t>Poznámka k položce:
Spotřeba 0,3-0,4kg/m2 dle povrchu, ředidlo technický benzín</t>
  </si>
  <si>
    <t>74*0,0003 'Přepočtené koeficientem množství</t>
  </si>
  <si>
    <t>117</t>
  </si>
  <si>
    <t>711141559</t>
  </si>
  <si>
    <t>Provedení izolace proti zemní vlhkosti pásy přitavením NAIP na ploše vodorovné V</t>
  </si>
  <si>
    <t>-361085997</t>
  </si>
  <si>
    <t>118</t>
  </si>
  <si>
    <t>628322820</t>
  </si>
  <si>
    <t>Pásy asfaltované těžké vložka skleněná rohož V 60 S 35 role/10m2</t>
  </si>
  <si>
    <t>-887157403</t>
  </si>
  <si>
    <t>74*1,15 'Přepočtené koeficientem množství</t>
  </si>
  <si>
    <t>119</t>
  </si>
  <si>
    <t>628522640</t>
  </si>
  <si>
    <t>Pásy s modifikovaným asfaltem vložka skelná tkanina asfaltované hydroizolační pásy modifikované SBS (styren - butadien - styren) posyp jemnozrný minerální, spodní strana PE folie  special mineral</t>
  </si>
  <si>
    <t>1597299442</t>
  </si>
  <si>
    <t>120</t>
  </si>
  <si>
    <t>711161331</t>
  </si>
  <si>
    <t>Izolace proti zemní vlhkosti nopovými foliemi základů nebo stěn s odvodňovací funkcí tloušťky 0,6 mm, šířky 2,0 m s textilií</t>
  </si>
  <si>
    <t>1412380227</t>
  </si>
  <si>
    <t>1,7*(11,67+9,89+1,1+6,1+5,66+1,15)</t>
  </si>
  <si>
    <t>121</t>
  </si>
  <si>
    <t>998711102</t>
  </si>
  <si>
    <t>Přesun hmot pro izolace proti vodě, vlhkosti a plynům stanovený z hmotnosti přesunovaného materiálu vodorovná dopravní vzdálenost do 50 m v objektech výšky přes 6 do 12 m</t>
  </si>
  <si>
    <t>1999109565</t>
  </si>
  <si>
    <t>713</t>
  </si>
  <si>
    <t>Izolace tepelné</t>
  </si>
  <si>
    <t>122</t>
  </si>
  <si>
    <t>713121111</t>
  </si>
  <si>
    <t>Montáž tepelné izolace podlah rohožemi, pásy, deskami, dílci, bloky (izolační materiál ve specifikaci) kladenými volně jednovrstvá</t>
  </si>
  <si>
    <t>-495346887</t>
  </si>
  <si>
    <t>123</t>
  </si>
  <si>
    <t>283758850</t>
  </si>
  <si>
    <t>Desky z lehčených plastů desky z pěnového polystyrénu - samozhášivého typ EPS 100Z (EPS 100S), objemová hmotnost 20 - 25 kg/m3 tepelně izolační desky pro izolace s vysokými nároky na pevnost v tlaku a ohybu (vysoce zatížené podlahy,střechy apod.) rozměr 1000 x 500 mm, lambda=0,037 [W / m K] 100 mm</t>
  </si>
  <si>
    <t>59530236</t>
  </si>
  <si>
    <t>Poznámka k položce:
lambda=0,037 [W / m K]</t>
  </si>
  <si>
    <t>74*1,02 'Přepočtené koeficientem množství</t>
  </si>
  <si>
    <t>124</t>
  </si>
  <si>
    <t>998713102</t>
  </si>
  <si>
    <t>Přesun hmot pro izolace tepelné stanovený z hmotnosti přesunovaného materiálu vodorovná dopravní vzdálenost do 50 m v objektech výšky přes 6 m do 12 m</t>
  </si>
  <si>
    <t>1678851703</t>
  </si>
  <si>
    <t>721</t>
  </si>
  <si>
    <t>Zdravotechnika - vnitřní kanalizace</t>
  </si>
  <si>
    <t>125</t>
  </si>
  <si>
    <t>721A1001</t>
  </si>
  <si>
    <t>Rozvody vnitřní ZTI vodorovné (délky do 20 m) kanalizace do DN 150</t>
  </si>
  <si>
    <t>komplet</t>
  </si>
  <si>
    <t>-1991001114</t>
  </si>
  <si>
    <t>126</t>
  </si>
  <si>
    <t>721A1101</t>
  </si>
  <si>
    <t>Rozvody vnitřní ZTI svislé kanalizace do DN 100</t>
  </si>
  <si>
    <t>-1174967685</t>
  </si>
  <si>
    <t>722</t>
  </si>
  <si>
    <t>Zdravotechnika - vnitřní vodovod</t>
  </si>
  <si>
    <t>127</t>
  </si>
  <si>
    <t>722A1111</t>
  </si>
  <si>
    <t>Rozvody vnitřní ZTI vody studené do DN 32</t>
  </si>
  <si>
    <t>-463432479</t>
  </si>
  <si>
    <t>128</t>
  </si>
  <si>
    <t>722A1112</t>
  </si>
  <si>
    <t>Rozvody vnitřní ZTI vody teplé do DN 32</t>
  </si>
  <si>
    <t>216793966</t>
  </si>
  <si>
    <t>725</t>
  </si>
  <si>
    <t>Zdravotechnika - zařizovací předměty</t>
  </si>
  <si>
    <t>129</t>
  </si>
  <si>
    <t>725A2002</t>
  </si>
  <si>
    <t>Zařizovací předměty ZTI včetně přípojných potrubí a armatur sprchový kout se zástěnou</t>
  </si>
  <si>
    <t>-508785619</t>
  </si>
  <si>
    <t>130</t>
  </si>
  <si>
    <t>725A2005</t>
  </si>
  <si>
    <t>Zařizovací předměty ZTI včetně přípojných potrubí a armatur WC zavěšené</t>
  </si>
  <si>
    <t>817247318</t>
  </si>
  <si>
    <t>131</t>
  </si>
  <si>
    <t>725A2006</t>
  </si>
  <si>
    <t>Zařizovací předměty ZTI včetně přípojných potrubí a armatur umyvadlo</t>
  </si>
  <si>
    <t>-1710364413</t>
  </si>
  <si>
    <t>132</t>
  </si>
  <si>
    <t>725A2009</t>
  </si>
  <si>
    <t>Zařizovací předměty ZTI včetně přípojných potrubí a armatur napojení kuchyňské linky (dřez a myčka)</t>
  </si>
  <si>
    <t>308170237</t>
  </si>
  <si>
    <t>732</t>
  </si>
  <si>
    <t>Ústřední vytápění - strojovny</t>
  </si>
  <si>
    <t>201</t>
  </si>
  <si>
    <t>732525173</t>
  </si>
  <si>
    <t>Tepelná čerpadla akumulační zásobníky topné vody o objemu 300 l</t>
  </si>
  <si>
    <t>soubor</t>
  </si>
  <si>
    <t>CS ÚRS 2016 02</t>
  </si>
  <si>
    <t>-416171132</t>
  </si>
  <si>
    <t>PSC</t>
  </si>
  <si>
    <t xml:space="preserve">Poznámka k souboru cen:_x000D_
1. V cenách jsou započteny i náklady na: a) uzavírací a bezpečnostní armatury, b) připojovací tvarovky. 2. V cenách nejsou započteny náklady na rozdělovače a sběrače primárních okruhů tepelných čerpadel, umístěných ve strojovně; tyto práce se oceňují cenami souboru cen 732 11-51.. části A02 tohoto katalogu. 3. Náklady, které nejsou v cenách započteny, se oceňují příslušnými cenami části A03 Potrubí tohoto katalogu a jsou to: a) propojení tepelných čerpadel, nádrží a zásobníků se sekundárními rozvody, b) potrubí primárních okruhů, c) prostupové manžety pro potrubí primárních okruhů, d) napouštění potrubí primárních okruhů, e) ochrana potrubí primárních okruhů. </t>
  </si>
  <si>
    <t>202</t>
  </si>
  <si>
    <t>732525173R</t>
  </si>
  <si>
    <t>Dodávka a montáž tepelného čerpadla</t>
  </si>
  <si>
    <t>1086224721</t>
  </si>
  <si>
    <t>735</t>
  </si>
  <si>
    <t>Ústřední vytápění - otopná tělesa</t>
  </si>
  <si>
    <t>133</t>
  </si>
  <si>
    <t>735A1101</t>
  </si>
  <si>
    <t>Otopná tělesa panelová (včetně rozvodů a armatur) ocelová vytápěná plocha místnosti do 8 m2</t>
  </si>
  <si>
    <t>-1523247340</t>
  </si>
  <si>
    <t>134</t>
  </si>
  <si>
    <t>735A1102</t>
  </si>
  <si>
    <t>Otopná tělesa panelová (včetně rozvodů a armatur) ocelová vytápěná plocha místnosti přes 8 do 15 m2</t>
  </si>
  <si>
    <t>132394228</t>
  </si>
  <si>
    <t>135</t>
  </si>
  <si>
    <t>735A1103</t>
  </si>
  <si>
    <t>Otopná tělesa panelová (včetně rozvodů a armatur) ocelová vytápěná plocha místnosti přes 15 do 25 m2</t>
  </si>
  <si>
    <t>252249108</t>
  </si>
  <si>
    <t>741</t>
  </si>
  <si>
    <t>Elektromontáže - vzdušné vedení</t>
  </si>
  <si>
    <t>136</t>
  </si>
  <si>
    <t>1872657R</t>
  </si>
  <si>
    <t>Dmtž. hromosvodu</t>
  </si>
  <si>
    <t>1343377000</t>
  </si>
  <si>
    <t>137</t>
  </si>
  <si>
    <t>741A1002</t>
  </si>
  <si>
    <t>Elektroinstalace – vedení (kompletní včetně vybavení) místnosti obytné přes 12 do 20 m2</t>
  </si>
  <si>
    <t>-257096972</t>
  </si>
  <si>
    <t>138</t>
  </si>
  <si>
    <t>741A1011</t>
  </si>
  <si>
    <t>Elektroinstalace – vedení (kompletní včetně vybavení) místnosti sociální kuchyň (včetně kuchyňské linky)</t>
  </si>
  <si>
    <t>1222753468</t>
  </si>
  <si>
    <t>139</t>
  </si>
  <si>
    <t>741A1012</t>
  </si>
  <si>
    <t>Elektroinstalace – vedení (kompletní včetně vybavení) místnosti sociální koupelna</t>
  </si>
  <si>
    <t>-869741605</t>
  </si>
  <si>
    <t>140</t>
  </si>
  <si>
    <t>741A1013</t>
  </si>
  <si>
    <t>Elektroinstalace – vedení (kompletní včetně vybavení) místnosti sociální WC samostatné</t>
  </si>
  <si>
    <t>1260544149</t>
  </si>
  <si>
    <t>141</t>
  </si>
  <si>
    <t>741A1021</t>
  </si>
  <si>
    <t>Elektroinstalace – vedení (kompletní včetně vybavení) místnosti provozní technické zázemí</t>
  </si>
  <si>
    <t>-1106144772</t>
  </si>
  <si>
    <t>142</t>
  </si>
  <si>
    <t>741A1022</t>
  </si>
  <si>
    <t>Elektroinstalace – vedení (kompletní včetně vybavení) místnosti provozní chodba do 20 m2</t>
  </si>
  <si>
    <t>-1041609862</t>
  </si>
  <si>
    <t>143</t>
  </si>
  <si>
    <t>741A1023</t>
  </si>
  <si>
    <t>Elektroinstalace – vedení (kompletní včetně vybavení) místnosti provozní schodiště (za 1 podlaží)</t>
  </si>
  <si>
    <t>1762554118</t>
  </si>
  <si>
    <t>144</t>
  </si>
  <si>
    <t>741A2002</t>
  </si>
  <si>
    <t>Elektroinstalace – rozvodný systém rozváděč elektroměrový pro bytový dům (za každých 10 bytů)</t>
  </si>
  <si>
    <t>-1493446634</t>
  </si>
  <si>
    <t>145</t>
  </si>
  <si>
    <t>741A2102</t>
  </si>
  <si>
    <t>Elektroinstalace – rozvodný systém rozvodnice byt 3+1, 4+1</t>
  </si>
  <si>
    <t>-1209116985</t>
  </si>
  <si>
    <t>146</t>
  </si>
  <si>
    <t>741A3002</t>
  </si>
  <si>
    <t>Bleskosvod a uzemnění pro bytový dům nebo administrativní budovu</t>
  </si>
  <si>
    <t>1933772590</t>
  </si>
  <si>
    <t>743</t>
  </si>
  <si>
    <t>Elektromontáže - hrubá montáž</t>
  </si>
  <si>
    <t>147</t>
  </si>
  <si>
    <t>743612111</t>
  </si>
  <si>
    <t>Montáž uzemňovacího vedení s upevněním, propojením a připojením pomocí svorek v zemi s izolací spojů vodičů FeZn pásku průřezu do 120 mm2 v městské zástavbě</t>
  </si>
  <si>
    <t>-1410948682</t>
  </si>
  <si>
    <t>2,74*2+9,65</t>
  </si>
  <si>
    <t>148</t>
  </si>
  <si>
    <t>354420620</t>
  </si>
  <si>
    <t>Součásti pro hromosvody a uzemňování zemniče pásy zemnící 30 x 4 mm FeZn</t>
  </si>
  <si>
    <t>kg</t>
  </si>
  <si>
    <t>602343028</t>
  </si>
  <si>
    <t>761</t>
  </si>
  <si>
    <t>Konstrukce prosvětlovací</t>
  </si>
  <si>
    <t>149</t>
  </si>
  <si>
    <t>761A1021</t>
  </si>
  <si>
    <t>Okna zdvojená otvíravá s rámem plastová</t>
  </si>
  <si>
    <t>-370001915</t>
  </si>
  <si>
    <t>2*0,3+0,49+2*2,726+3,5525+0,7*0,75+1,5+1,5*0,7+1,45+1,5*1,45</t>
  </si>
  <si>
    <t>0,49+2*2,726+2*3,5525+1,5*3+1,5*0,7</t>
  </si>
  <si>
    <t>150</t>
  </si>
  <si>
    <t>761A1102</t>
  </si>
  <si>
    <t>Okna střešní včetně oplechování dřevěná nebo plastová do krytiny tvarované</t>
  </si>
  <si>
    <t>1509983598</t>
  </si>
  <si>
    <t>(0,8*1,3)*7</t>
  </si>
  <si>
    <t>151</t>
  </si>
  <si>
    <t>761A3001</t>
  </si>
  <si>
    <t>Dveře zárubně obložkové pro dveře 1křídlové</t>
  </si>
  <si>
    <t>-1563198314</t>
  </si>
  <si>
    <t>8+7+7</t>
  </si>
  <si>
    <t>152</t>
  </si>
  <si>
    <t>761A3121</t>
  </si>
  <si>
    <t>Dveře dveře vnitřní dřevěné nebo plastové do obložkové zárubně 1křídlové</t>
  </si>
  <si>
    <t>1371461512</t>
  </si>
  <si>
    <t>153</t>
  </si>
  <si>
    <t>761A3511</t>
  </si>
  <si>
    <t>Dveře dveře venkovní plastové 1křídlové</t>
  </si>
  <si>
    <t>441637879</t>
  </si>
  <si>
    <t>154</t>
  </si>
  <si>
    <t>761A9201</t>
  </si>
  <si>
    <t>Doplňky k výplním otvorů parapety vnitřní desky šířky do 30 cm</t>
  </si>
  <si>
    <t>-1523026334</t>
  </si>
  <si>
    <t>155</t>
  </si>
  <si>
    <t>998761102</t>
  </si>
  <si>
    <t>Přesun hmot pro konstrukce sklobetonové stanovený z hmotnosti přesunovaného materiálu vodorovná dopravní vzdálenost do 50 m v objektech výšky přes 6 do 12 m</t>
  </si>
  <si>
    <t>488810108</t>
  </si>
  <si>
    <t>762</t>
  </si>
  <si>
    <t>Konstrukce tesařské</t>
  </si>
  <si>
    <t>156</t>
  </si>
  <si>
    <t>762421034</t>
  </si>
  <si>
    <t>Obložení stropů nebo střešních podhledů z dřevoštěpkových desek OSB šroubovaných na pero a drážku broušených, tloušťky desky 18 mm</t>
  </si>
  <si>
    <t>-2104151503</t>
  </si>
  <si>
    <t>157</t>
  </si>
  <si>
    <t>762421037</t>
  </si>
  <si>
    <t>Obložení stropů nebo střešních podhledů z dřevoštěpkových desek OSB šroubovaných na pero a drážku broušených, tloušťky desky 25 mm</t>
  </si>
  <si>
    <t>-1823775455</t>
  </si>
  <si>
    <t>158</t>
  </si>
  <si>
    <t>762A1004</t>
  </si>
  <si>
    <t>Krov vázaná konstrukce krovu střechy valbové přímé</t>
  </si>
  <si>
    <t>-6509498</t>
  </si>
  <si>
    <t>3,195*11,4</t>
  </si>
  <si>
    <t>159</t>
  </si>
  <si>
    <t>762A3001</t>
  </si>
  <si>
    <t>Bednění a laťování krovů laťování na střechách osová vzdálenost do 150 mm</t>
  </si>
  <si>
    <t>1083517382</t>
  </si>
  <si>
    <t>36,623*1,4</t>
  </si>
  <si>
    <t>160</t>
  </si>
  <si>
    <t>998762102</t>
  </si>
  <si>
    <t>Přesun hmot pro konstrukce tesařské stanovený z hmotnosti přesunovaného materiálu vodorovná dopravní vzdálenost do 50 m v objektech výšky přes 6 do 12 m</t>
  </si>
  <si>
    <t>522667482</t>
  </si>
  <si>
    <t>763</t>
  </si>
  <si>
    <t>Konstrukce suché výstavby</t>
  </si>
  <si>
    <t>161</t>
  </si>
  <si>
    <t>763131751</t>
  </si>
  <si>
    <t>Podhled ze sádrokartonových desek ostatní práce a konstrukce na podhledech ze sádrokartonových desek montáž parotěsné zábrany</t>
  </si>
  <si>
    <t>-595175829</t>
  </si>
  <si>
    <t>162</t>
  </si>
  <si>
    <t>283292100</t>
  </si>
  <si>
    <t>Fólie z plastů ostatních a speciálně upravené podstřešní a parotěsné folie parotěsná a větrotěsná zábrana rozměr - role 1,5 x 50 m 110 g/m2</t>
  </si>
  <si>
    <t>-1775629354</t>
  </si>
  <si>
    <t>Poznámka k položce:
Parotěsná zábrana zpevněná mřížkou s hlavní funkcí jako větrotěsná zábrana..</t>
  </si>
  <si>
    <t>146,356*1,1 'Přepočtené koeficientem množství</t>
  </si>
  <si>
    <t>163</t>
  </si>
  <si>
    <t>763161751</t>
  </si>
  <si>
    <t>Podkroví ze sádrokartonových desek dvouvrstvá spodní konstrukce z ocelových profilů CD, UD dvojitě opláštěná deskami standardními A, tl. 2 x 12,5 mm, tepelná izolace MV tl. 200 mm, REI 30</t>
  </si>
  <si>
    <t>571015273</t>
  </si>
  <si>
    <t>1,4*(9,32+7,99+13,6+15,2+21,14+12,02+3,12+2,25+10,2+9,7)</t>
  </si>
  <si>
    <t>164</t>
  </si>
  <si>
    <t>763161791</t>
  </si>
  <si>
    <t>Podkroví ze sádrokartonových desek Příplatek k cenám za dalších 10 mm tepelné izolace MV tepelné izolace (respektive 40 mm souhrnně) objemové hmotnosti 16 kg/m2.</t>
  </si>
  <si>
    <t>-506020757</t>
  </si>
  <si>
    <t>146,356*4 'Přepočtené koeficientem množství</t>
  </si>
  <si>
    <t>165</t>
  </si>
  <si>
    <t>998763302</t>
  </si>
  <si>
    <t>Přesun hmot pro konstrukce montované z desek sádrokartonových, sádrovláknitých, cementovláknitých nebo cementových stanovený z hmotnosti přesunovaného materiálu vodorovná dopravní vzdálenost do 50 m v objektech výšky přes 6 do 12 m</t>
  </si>
  <si>
    <t>-318353135</t>
  </si>
  <si>
    <t>764</t>
  </si>
  <si>
    <t>Konstrukce klempířské</t>
  </si>
  <si>
    <t>166</t>
  </si>
  <si>
    <t>764002851</t>
  </si>
  <si>
    <t>Demontáž klempířských konstrukcí oplechování parapetů do suti</t>
  </si>
  <si>
    <t>-1572940789</t>
  </si>
  <si>
    <t>2+3*0,7+2*1,88+2,45+2*1+3*0,7+2*1,88+2*2,45</t>
  </si>
  <si>
    <t>167</t>
  </si>
  <si>
    <t>764004801</t>
  </si>
  <si>
    <t>Demontáž klempířských konstrukcí žlabu podokapního do suti</t>
  </si>
  <si>
    <t>85150506</t>
  </si>
  <si>
    <t>168</t>
  </si>
  <si>
    <t>764004861</t>
  </si>
  <si>
    <t>Demontáž klempířských konstrukcí svodu do suti</t>
  </si>
  <si>
    <t>614088269</t>
  </si>
  <si>
    <t>169</t>
  </si>
  <si>
    <t>764246444</t>
  </si>
  <si>
    <t>Oplechování parapetů z titanzinkového předzvětralého plechu rovných celoplošně lepené, bez rohů rš 330 mm</t>
  </si>
  <si>
    <t>2042058528</t>
  </si>
  <si>
    <t>2+0,7+2*1,88+2,45+0,7+1+1,5+1+1,5+0,7+2*1,88+2*2,45+3*1+1,5</t>
  </si>
  <si>
    <t>170</t>
  </si>
  <si>
    <t>764A2201</t>
  </si>
  <si>
    <t>Žlaby podokapní z titanzinkového plechu (TiZn) rš 250 mm</t>
  </si>
  <si>
    <t>-671842270</t>
  </si>
  <si>
    <t>42,343+6,389</t>
  </si>
  <si>
    <t>171</t>
  </si>
  <si>
    <t>764A3202</t>
  </si>
  <si>
    <t>Odpadní trouby (svody) hranaté nebo kruhové z titanzinkového plechu (TiZn) strana/průměr 100 mm</t>
  </si>
  <si>
    <t>806347935</t>
  </si>
  <si>
    <t>7,5*5</t>
  </si>
  <si>
    <t>172</t>
  </si>
  <si>
    <t>998764102</t>
  </si>
  <si>
    <t>Přesun hmot pro konstrukce klempířské stanovený z hmotnosti přesunovaného materiálu vodorovná dopravní vzdálenost do 50 m v objektech výšky přes 6 do 12 m</t>
  </si>
  <si>
    <t>545743647</t>
  </si>
  <si>
    <t>765</t>
  </si>
  <si>
    <t>Krytina skládaná</t>
  </si>
  <si>
    <t>173</t>
  </si>
  <si>
    <t>765A4004</t>
  </si>
  <si>
    <t>Krytina betonová bobrovka střecha valbová přímá</t>
  </si>
  <si>
    <t>1055945573</t>
  </si>
  <si>
    <t>766</t>
  </si>
  <si>
    <t>Konstrukce truhlářské</t>
  </si>
  <si>
    <t>174</t>
  </si>
  <si>
    <t>766111820</t>
  </si>
  <si>
    <t>Demontáž dřevěných stěn plných</t>
  </si>
  <si>
    <t>-1934268961</t>
  </si>
  <si>
    <t>175</t>
  </si>
  <si>
    <t>7662218R</t>
  </si>
  <si>
    <t>Demontáž celodřevěného samonosného schodiště vč. likvidace</t>
  </si>
  <si>
    <t>-147677450</t>
  </si>
  <si>
    <t>176</t>
  </si>
  <si>
    <t>766691914</t>
  </si>
  <si>
    <t>Ostatní práce vyvěšení nebo zavěšení křídel s případným uložením a opětovným zavěšením po provedení stavebních změn dřevěných dveřních, plochy do 2 m2</t>
  </si>
  <si>
    <t>-1653681532</t>
  </si>
  <si>
    <t>1+8 "vchodové dveře+ vnitřní dveře"</t>
  </si>
  <si>
    <t>771</t>
  </si>
  <si>
    <t>Podlahy z dlaždic</t>
  </si>
  <si>
    <t>177</t>
  </si>
  <si>
    <t>771574113</t>
  </si>
  <si>
    <t>Montáž podlah z dlaždic keramických lepených flexibilním lepidlem režných nebo glazovaných hladkých přes 9 do 12 ks/ m2</t>
  </si>
  <si>
    <t>-1555293823</t>
  </si>
  <si>
    <t>10,61+3,31+8,09+21,63</t>
  </si>
  <si>
    <t>10,88+3,25+7,94+12,09</t>
  </si>
  <si>
    <t>7,99+13,6+2,25+10,2</t>
  </si>
  <si>
    <t>178</t>
  </si>
  <si>
    <t>597611100</t>
  </si>
  <si>
    <t>Obkládačky a dlaždice keramické koupelny - dlaždice formát 33,3 x 33,3 x  0,8 cm  (bílé i barevné) I.j.  (cen.sk. 80)</t>
  </si>
  <si>
    <t>1066414720</t>
  </si>
  <si>
    <t>111,84*1,1 'Přepočtené koeficientem množství</t>
  </si>
  <si>
    <t>179</t>
  </si>
  <si>
    <t>998771102</t>
  </si>
  <si>
    <t>Přesun hmot pro podlahy z dlaždic stanovený z hmotnosti přesunovaného materiálu vodorovná dopravní vzdálenost do 50 m v objektech výšky přes 6 do 12 m</t>
  </si>
  <si>
    <t>-1098640062</t>
  </si>
  <si>
    <t>776</t>
  </si>
  <si>
    <t>Podlahy povlakové</t>
  </si>
  <si>
    <t>180</t>
  </si>
  <si>
    <t>776141113</t>
  </si>
  <si>
    <t>Příprava podkladu vyrovnání samonivelační stěrkou podlah min.pevnosti 20 MPa, tloušťky přes 5 do 8 mm</t>
  </si>
  <si>
    <t>596500470</t>
  </si>
  <si>
    <t>14+88</t>
  </si>
  <si>
    <t>181</t>
  </si>
  <si>
    <t>776221111</t>
  </si>
  <si>
    <t>Montáž podlahovin z PVC lepením standardním lepidlem z pásů standardních</t>
  </si>
  <si>
    <t>-42879088</t>
  </si>
  <si>
    <t>18+24,01+13,05+7,62</t>
  </si>
  <si>
    <t>11,08+17,78+24,01+13,05+9,9</t>
  </si>
  <si>
    <t>9,32+15,2+21,14+12,02+3,12+9,7</t>
  </si>
  <si>
    <t>182</t>
  </si>
  <si>
    <t>2841101R</t>
  </si>
  <si>
    <t>PVC</t>
  </si>
  <si>
    <t>989093503</t>
  </si>
  <si>
    <t>209*1,1 'Přepočtené koeficientem množství</t>
  </si>
  <si>
    <t>183</t>
  </si>
  <si>
    <t>998776102</t>
  </si>
  <si>
    <t>Přesun hmot pro podlahy povlakové stanovený z hmotnosti přesunovaného materiálu vodorovná dopravní vzdálenost do 50 m v objektech výšky přes 6 do 12 m</t>
  </si>
  <si>
    <t>-1807174144</t>
  </si>
  <si>
    <t>784</t>
  </si>
  <si>
    <t>Dokončovací práce - malby a tapety</t>
  </si>
  <si>
    <t>184</t>
  </si>
  <si>
    <t>784181101</t>
  </si>
  <si>
    <t>Penetrace podkladu jednonásobná základní akrylátová v místnostech výšky do 3,80 m</t>
  </si>
  <si>
    <t>-49050952</t>
  </si>
  <si>
    <t>382+146,356+111,84+102</t>
  </si>
  <si>
    <t>185</t>
  </si>
  <si>
    <t>784211101</t>
  </si>
  <si>
    <t>Malby z malířských směsí otěruvzdorných za mokra dvojnásobné, bílé za mokra otěruvzdorné výborně v místnostech výšky do 3,80 m</t>
  </si>
  <si>
    <t>1581918498</t>
  </si>
  <si>
    <t>786</t>
  </si>
  <si>
    <t>Dokončovací práce - čalounické úpravy</t>
  </si>
  <si>
    <t>186</t>
  </si>
  <si>
    <t>786624111</t>
  </si>
  <si>
    <t>Montáž zastiňujících žaluzií lamelových do oken zdvojených otevíravých, sklápěcích nebo vyklápěcích dřevěných</t>
  </si>
  <si>
    <t>1107192728</t>
  </si>
  <si>
    <t>187</t>
  </si>
  <si>
    <t>6114060R</t>
  </si>
  <si>
    <t xml:space="preserve">žaluzie lamelová k oknům </t>
  </si>
  <si>
    <t>411580670</t>
  </si>
  <si>
    <t>188</t>
  </si>
  <si>
    <t>998786102</t>
  </si>
  <si>
    <t>Přesun hmot pro čalounické úpravy stanovený z hmotnosti přesunovaného materiálu vodorovná dopravní vzdálenost do 50 m v objektech výšky (hloubky) přes 6 do 12 m</t>
  </si>
  <si>
    <t>-1521731440</t>
  </si>
  <si>
    <t>VRN</t>
  </si>
  <si>
    <t>Vedlejší rozpočtové náklady</t>
  </si>
  <si>
    <t>VRN1</t>
  </si>
  <si>
    <t>Průzkumné, geodetické a projektové práce</t>
  </si>
  <si>
    <t>189</t>
  </si>
  <si>
    <t>011114000</t>
  </si>
  <si>
    <t>Průzkumné, geodetické a projektové práce průzkumné práce geotechnický průzkum inženýrsko-geologický průzkum</t>
  </si>
  <si>
    <t>…</t>
  </si>
  <si>
    <t>1024</t>
  </si>
  <si>
    <t>-663074399</t>
  </si>
  <si>
    <t>190</t>
  </si>
  <si>
    <t>011514000</t>
  </si>
  <si>
    <t>Průzkumné, geodetické a projektové práce průzkumné práce stavební průzkum průzkum stavebně-statický</t>
  </si>
  <si>
    <t>1398796863</t>
  </si>
  <si>
    <t>VRN3</t>
  </si>
  <si>
    <t>Zařízení staveniště</t>
  </si>
  <si>
    <t>191</t>
  </si>
  <si>
    <t>032103000</t>
  </si>
  <si>
    <t>Zařízení staveniště vybavení staveniště náklady na stavební buňky</t>
  </si>
  <si>
    <t>-818291626</t>
  </si>
  <si>
    <t>192</t>
  </si>
  <si>
    <t>034103000</t>
  </si>
  <si>
    <t>Zařízení staveniště zabezpečení staveniště energie pro zařízení staveniště</t>
  </si>
  <si>
    <t>-1238281013</t>
  </si>
  <si>
    <t>193</t>
  </si>
  <si>
    <t>034203000</t>
  </si>
  <si>
    <t>Zařízení staveniště zabezpečení staveniště oplocení staveniště</t>
  </si>
  <si>
    <t>-737842821</t>
  </si>
  <si>
    <t>194</t>
  </si>
  <si>
    <t>034503000</t>
  </si>
  <si>
    <t>Zařízení staveniště zabezpečení staveniště informační tabule</t>
  </si>
  <si>
    <t>-1088370747</t>
  </si>
  <si>
    <t>195</t>
  </si>
  <si>
    <t>039103000</t>
  </si>
  <si>
    <t>Zařízení staveniště zrušení zařízení staveniště rozebrání, bourání a odvoz</t>
  </si>
  <si>
    <t>749088816</t>
  </si>
  <si>
    <t>VRN4</t>
  </si>
  <si>
    <t>Inženýrská činnost</t>
  </si>
  <si>
    <t>196</t>
  </si>
  <si>
    <t>042503000</t>
  </si>
  <si>
    <t>Inženýrská činnost posudky plán BOZP na staveništi</t>
  </si>
  <si>
    <t>1799583981</t>
  </si>
  <si>
    <t>197</t>
  </si>
  <si>
    <t>043114000</t>
  </si>
  <si>
    <t>Inženýrská činnost zkoušky a ostatní měření zkoušky tlakové</t>
  </si>
  <si>
    <t>1513682783</t>
  </si>
  <si>
    <t>VRN5</t>
  </si>
  <si>
    <t>Finanční náklady</t>
  </si>
  <si>
    <t>199</t>
  </si>
  <si>
    <t>052103000</t>
  </si>
  <si>
    <t>Finanční náklady finanční rezerva rezerva investora</t>
  </si>
  <si>
    <t>-1419374200</t>
  </si>
  <si>
    <t>VRN8</t>
  </si>
  <si>
    <t>Přesun stavebních kapacit</t>
  </si>
  <si>
    <t>200</t>
  </si>
  <si>
    <t>081103000</t>
  </si>
  <si>
    <t>Další náklady na pracovníky doprava denní doprava pracovníků na pracoviště</t>
  </si>
  <si>
    <t>-893385049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</si>
  <si>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</si>
  <si>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</si>
  <si>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</si>
  <si>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</si>
  <si>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9"/>
        <rFont val="Trebuchet MS"/>
        <charset val="238"/>
      </rPr>
      <t xml:space="preserve">Rekapitulace stavby </t>
    </r>
    <r>
      <rPr>
        <sz val="9"/>
        <rFont val="Trebuchet MS"/>
        <charset val="238"/>
      </rPr>
      <t>obsahuje sestavu Rekapitulace stavby a Rekapitulace objektů stavby a soupisů prací.</t>
    </r>
  </si>
  <si>
    <r>
      <rPr>
        <sz val="8"/>
        <rFont val="Trebuchet MS"/>
        <charset val="238"/>
      </rPr>
      <t xml:space="preserve">V sestavě </t>
    </r>
    <r>
      <rPr>
        <b/>
        <sz val="9"/>
        <rFont val="Trebuchet MS"/>
        <charset val="238"/>
      </rPr>
      <t>Rekapitulace stavby</t>
    </r>
    <r>
      <rPr>
        <sz val="9"/>
        <rFont val="Trebuchet MS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</si>
  <si>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</si>
  <si>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r>
      <rPr>
        <sz val="8"/>
        <rFont val="Trebuchet MS"/>
        <charset val="238"/>
      </rPr>
      <t xml:space="preserve">V sestavě </t>
    </r>
    <r>
      <rPr>
        <b/>
        <sz val="9"/>
        <rFont val="Trebuchet MS"/>
        <charset val="238"/>
      </rPr>
      <t>Rekapitulace objektů stavby a soupisů prací</t>
    </r>
    <r>
      <rPr>
        <sz val="9"/>
        <rFont val="Trebuchet MS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</si>
  <si>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</si>
  <si>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</si>
  <si>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</si>
  <si>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</si>
  <si>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</si>
  <si>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</si>
  <si>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</si>
  <si>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</si>
  <si>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</si>
  <si>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</si>
  <si>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</si>
  <si>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</si>
  <si>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</si>
  <si>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pro jednotlivé objekty obsahuje sestavy Krycí list soupisu, Rekapitulace členění soupisu prací, Soupis prací. Za soupis prací může být považován</t>
    </r>
  </si>
  <si>
    <t>i objekt stavby v případě, že neobsahuje podřízenou zakázku.</t>
  </si>
  <si>
    <r>
      <rPr>
        <b/>
        <sz val="9"/>
        <rFont val="Trebuchet MS"/>
        <charset val="238"/>
      </rPr>
      <t>Krycí list soupisu</t>
    </r>
    <r>
      <rPr>
        <sz val="9"/>
        <rFont val="Trebuchet MS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</si>
  <si>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</si>
  <si>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9"/>
        <rFont val="Trebuchet MS"/>
        <charset val="238"/>
      </rPr>
      <t>Rekapitulace členění soupisu prací</t>
    </r>
    <r>
      <rPr>
        <sz val="9"/>
        <rFont val="Trebuchet MS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</si>
  <si>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</si>
  <si>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</si>
  <si>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</si>
  <si>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</si>
  <si>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</si>
  <si>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</si>
  <si>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</si>
  <si>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</si>
  <si>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</si>
  <si>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</si>
  <si>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</si>
  <si>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</si>
  <si>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</si>
  <si>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</si>
  <si>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</si>
  <si>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</si>
  <si>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</si>
  <si>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</si>
  <si>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</si>
  <si>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</si>
  <si>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</si>
  <si>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</si>
  <si>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</si>
  <si>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</si>
  <si>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</si>
  <si>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</si>
  <si>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</si>
  <si>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</si>
  <si>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</si>
  <si>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</si>
  <si>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musí být všechna tato pole vyplněna nenulovými kladnými číslicemi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</si>
  <si>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</si>
  <si>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</si>
  <si>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</si>
  <si>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</si>
  <si>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je v tomto případě povinen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</si>
  <si>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</si>
  <si>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Není však přípustné, aby obě pole - J.materiál, J.Montáž byly u jedné položky vyplněny nulou.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</si>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</sst>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48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505050"/>
      <name val="Trebuchet MS"/>
    </font>
    <font>
      <sz val="8"/>
      <color rgb="FFFF0000"/>
      <name val="Trebuchet MS"/>
    </font>
    <font>
      <sz val="8"/>
      <name val="Trebuchet MS"/>
      <charset val="238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b/>
      <sz val="16"/>
      <name val="Trebuchet MS"/>
    </font>
    <font>
      <sz val="8"/>
      <color rgb="FF3366FF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b/>
      <sz val="10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b/>
      <sz val="11"/>
      <name val="Trebuchet MS"/>
    </font>
    <font>
      <sz val="11"/>
      <color rgb="FF969696"/>
      <name val="Trebuchet MS"/>
    </font>
    <font>
      <sz val="10"/>
      <color theme="10"/>
      <name val="Trebuchet MS"/>
    </font>
    <font>
      <b/>
      <sz val="12"/>
      <color rgb="FF800000"/>
      <name val="Trebuchet MS"/>
    </font>
    <font>
      <sz val="9"/>
      <color rgb="FF000000"/>
      <name val="Trebuchet MS"/>
    </font>
    <font>
      <sz val="8"/>
      <color rgb="FF960000"/>
      <name val="Trebuchet MS"/>
    </font>
    <font>
      <b/>
      <sz val="8"/>
      <name val="Trebuchet MS"/>
    </font>
    <font>
      <sz val="7"/>
      <color rgb="FF969696"/>
      <name val="Trebuchet MS"/>
    </font>
    <font>
      <sz val="8"/>
      <color rgb="FFFF0000"/>
      <name val="Trebuchet MS"/>
    </font>
    <font>
      <i/>
      <sz val="8"/>
      <color rgb="FF0000FF"/>
      <name val="Trebuchet MS"/>
    </font>
    <font>
      <i/>
      <sz val="7"/>
      <color rgb="FF969696"/>
      <name val="Trebuchet MS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u/>
      <sz val="11"/>
      <color theme="10"/>
      <name val="Calibri"/>
      <scheme val="minor"/>
    </font>
    <font>
      <i/>
      <sz val="9"/>
      <name val="Trebuchet MS"/>
      <charset val="238"/>
    </font>
  </fonts>
  <fills count="7">
    <fill>
      <patternFill patternType="none"/>
    </fill>
    <fill>
      <patternFill patternType="gray125"/>
    </fill>
    <fill>
      <patternFill patternType="none"/>
    </fill>
    <fill>
      <patternFill patternType="solid">
        <fgColor rgb="FFFAE682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 style="hair">
        <color rgb="FF969696"/>
      </top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6" fillId="0" borderId="0" applyNumberFormat="0" applyFill="0" applyBorder="0" applyAlignment="0" applyProtection="0"/>
  </cellStyleXfs>
  <cellXfs count="377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11" fillId="3" borderId="0" xfId="0" applyFont="1" applyFill="1" applyAlignment="1" applyProtection="1">
      <alignment horizontal="left" vertical="center"/>
    </xf>
    <xf numFmtId="0" fontId="12" fillId="3" borderId="0" xfId="0" applyFont="1" applyFill="1" applyAlignment="1" applyProtection="1">
      <alignment vertical="center"/>
    </xf>
    <xf numFmtId="0" fontId="13" fillId="3" borderId="0" xfId="0" applyFont="1" applyFill="1" applyAlignment="1" applyProtection="1">
      <alignment horizontal="left" vertical="center"/>
    </xf>
    <xf numFmtId="0" fontId="14" fillId="3" borderId="0" xfId="1" applyFont="1" applyFill="1" applyAlignment="1" applyProtection="1">
      <alignment vertical="center"/>
    </xf>
    <xf numFmtId="0" fontId="46" fillId="3" borderId="0" xfId="1" applyFill="1"/>
    <xf numFmtId="0" fontId="0" fillId="3" borderId="0" xfId="0" applyFill="1"/>
    <xf numFmtId="0" fontId="11" fillId="3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5" xfId="0" applyBorder="1" applyProtection="1"/>
    <xf numFmtId="0" fontId="0" fillId="0" borderId="0" xfId="0" applyBorder="1" applyProtection="1"/>
    <xf numFmtId="0" fontId="15" fillId="0" borderId="0" xfId="0" applyFont="1" applyBorder="1" applyAlignment="1" applyProtection="1">
      <alignment horizontal="left" vertical="center"/>
    </xf>
    <xf numFmtId="0" fontId="0" fillId="0" borderId="6" xfId="0" applyBorder="1" applyProtection="1"/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top"/>
    </xf>
    <xf numFmtId="0" fontId="18" fillId="0" borderId="0" xfId="0" applyFont="1" applyBorder="1" applyAlignment="1" applyProtection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0" fontId="0" fillId="0" borderId="7" xfId="0" applyBorder="1" applyProtection="1"/>
    <xf numFmtId="0" fontId="0" fillId="0" borderId="5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20" fillId="0" borderId="8" xfId="0" applyFont="1" applyBorder="1" applyAlignment="1" applyProtection="1">
      <alignment horizontal="left" vertical="center"/>
    </xf>
    <xf numFmtId="0" fontId="0" fillId="0" borderId="8" xfId="0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0" fontId="1" fillId="0" borderId="5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6" xfId="0" applyFont="1" applyBorder="1" applyAlignment="1" applyProtection="1">
      <alignment vertical="center"/>
    </xf>
    <xf numFmtId="0" fontId="0" fillId="5" borderId="0" xfId="0" applyFont="1" applyFill="1" applyBorder="1" applyAlignment="1" applyProtection="1">
      <alignment vertical="center"/>
    </xf>
    <xf numFmtId="0" fontId="3" fillId="5" borderId="9" xfId="0" applyFont="1" applyFill="1" applyBorder="1" applyAlignment="1" applyProtection="1">
      <alignment horizontal="left" vertical="center"/>
    </xf>
    <xf numFmtId="0" fontId="0" fillId="5" borderId="10" xfId="0" applyFont="1" applyFill="1" applyBorder="1" applyAlignment="1" applyProtection="1">
      <alignment vertical="center"/>
    </xf>
    <xf numFmtId="0" fontId="3" fillId="5" borderId="10" xfId="0" applyFont="1" applyFill="1" applyBorder="1" applyAlignment="1" applyProtection="1">
      <alignment horizontal="center" vertical="center"/>
    </xf>
    <xf numFmtId="0" fontId="0" fillId="5" borderId="6" xfId="0" applyFont="1" applyFill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5" xfId="0" applyFont="1" applyBorder="1" applyAlignment="1">
      <alignment vertical="center"/>
    </xf>
    <xf numFmtId="0" fontId="15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18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" fillId="0" borderId="5" xfId="0" applyFont="1" applyBorder="1" applyAlignment="1">
      <alignment vertical="center"/>
    </xf>
    <xf numFmtId="0" fontId="3" fillId="0" borderId="5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5" xfId="0" applyFont="1" applyBorder="1" applyAlignment="1">
      <alignment vertical="center"/>
    </xf>
    <xf numFmtId="0" fontId="21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19" xfId="0" applyFont="1" applyBorder="1" applyAlignment="1" applyProtection="1">
      <alignment vertical="center"/>
    </xf>
    <xf numFmtId="0" fontId="0" fillId="6" borderId="10" xfId="0" applyFont="1" applyFill="1" applyBorder="1" applyAlignment="1" applyProtection="1">
      <alignment vertical="center"/>
    </xf>
    <xf numFmtId="0" fontId="2" fillId="6" borderId="11" xfId="0" applyFont="1" applyFill="1" applyBorder="1" applyAlignment="1" applyProtection="1">
      <alignment horizontal="center" vertical="center"/>
    </xf>
    <xf numFmtId="0" fontId="18" fillId="0" borderId="20" xfId="0" applyFont="1" applyBorder="1" applyAlignment="1" applyProtection="1">
      <alignment horizontal="center" vertical="center" wrapText="1"/>
    </xf>
    <xf numFmtId="0" fontId="18" fillId="0" borderId="21" xfId="0" applyFont="1" applyBorder="1" applyAlignment="1" applyProtection="1">
      <alignment horizontal="center" vertical="center" wrapText="1"/>
    </xf>
    <xf numFmtId="0" fontId="18" fillId="0" borderId="22" xfId="0" applyFont="1" applyBorder="1" applyAlignment="1" applyProtection="1">
      <alignment horizontal="center" vertical="center" wrapText="1"/>
    </xf>
    <xf numFmtId="0" fontId="0" fillId="0" borderId="15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0" borderId="17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4" fontId="22" fillId="0" borderId="18" xfId="0" applyNumberFormat="1" applyFont="1" applyBorder="1" applyAlignment="1" applyProtection="1">
      <alignment vertical="center"/>
    </xf>
    <xf numFmtId="4" fontId="22" fillId="0" borderId="0" xfId="0" applyNumberFormat="1" applyFont="1" applyBorder="1" applyAlignment="1" applyProtection="1">
      <alignment vertical="center"/>
    </xf>
    <xf numFmtId="166" fontId="22" fillId="0" borderId="0" xfId="0" applyNumberFormat="1" applyFont="1" applyBorder="1" applyAlignment="1" applyProtection="1">
      <alignment vertical="center"/>
    </xf>
    <xf numFmtId="4" fontId="22" fillId="0" borderId="19" xfId="0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4" fillId="0" borderId="5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center" vertical="center"/>
    </xf>
    <xf numFmtId="0" fontId="4" fillId="0" borderId="5" xfId="0" applyFont="1" applyBorder="1" applyAlignment="1">
      <alignment vertical="center"/>
    </xf>
    <xf numFmtId="4" fontId="29" fillId="0" borderId="23" xfId="0" applyNumberFormat="1" applyFont="1" applyBorder="1" applyAlignment="1" applyProtection="1">
      <alignment vertical="center"/>
    </xf>
    <xf numFmtId="4" fontId="29" fillId="0" borderId="24" xfId="0" applyNumberFormat="1" applyFont="1" applyBorder="1" applyAlignment="1" applyProtection="1">
      <alignment vertical="center"/>
    </xf>
    <xf numFmtId="166" fontId="29" fillId="0" borderId="24" xfId="0" applyNumberFormat="1" applyFont="1" applyBorder="1" applyAlignment="1" applyProtection="1">
      <alignment vertical="center"/>
    </xf>
    <xf numFmtId="4" fontId="29" fillId="0" borderId="2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12" fillId="3" borderId="0" xfId="0" applyFont="1" applyFill="1" applyAlignment="1">
      <alignment vertical="center"/>
    </xf>
    <xf numFmtId="0" fontId="13" fillId="3" borderId="0" xfId="0" applyFont="1" applyFill="1" applyAlignment="1">
      <alignment horizontal="left" vertical="center"/>
    </xf>
    <xf numFmtId="0" fontId="30" fillId="3" borderId="0" xfId="1" applyFont="1" applyFill="1" applyAlignment="1">
      <alignment vertical="center"/>
    </xf>
    <xf numFmtId="0" fontId="12" fillId="3" borderId="0" xfId="0" applyFont="1" applyFill="1" applyAlignment="1" applyProtection="1">
      <alignment vertical="center"/>
      <protection locked="0"/>
    </xf>
    <xf numFmtId="0" fontId="0" fillId="0" borderId="3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18" fillId="0" borderId="0" xfId="0" applyFont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  <protection locked="0"/>
    </xf>
    <xf numFmtId="0" fontId="0" fillId="0" borderId="6" xfId="0" applyFont="1" applyBorder="1" applyAlignment="1" applyProtection="1">
      <alignment vertical="center" wrapText="1"/>
    </xf>
    <xf numFmtId="0" fontId="0" fillId="0" borderId="16" xfId="0" applyFont="1" applyBorder="1" applyAlignment="1" applyProtection="1">
      <alignment vertical="center"/>
      <protection locked="0"/>
    </xf>
    <xf numFmtId="0" fontId="0" fillId="0" borderId="26" xfId="0" applyFont="1" applyBorder="1" applyAlignment="1" applyProtection="1">
      <alignment vertical="center"/>
    </xf>
    <xf numFmtId="0" fontId="20" fillId="0" borderId="0" xfId="0" applyFont="1" applyBorder="1" applyAlignment="1" applyProtection="1">
      <alignment horizontal="left" vertical="center"/>
    </xf>
    <xf numFmtId="4" fontId="23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4" fontId="1" fillId="0" borderId="0" xfId="0" applyNumberFormat="1" applyFont="1" applyBorder="1" applyAlignment="1" applyProtection="1">
      <alignment vertical="center"/>
    </xf>
    <xf numFmtId="164" fontId="1" fillId="0" borderId="0" xfId="0" applyNumberFormat="1" applyFont="1" applyBorder="1" applyAlignment="1" applyProtection="1">
      <alignment horizontal="right" vertical="center"/>
      <protection locked="0"/>
    </xf>
    <xf numFmtId="0" fontId="0" fillId="6" borderId="0" xfId="0" applyFont="1" applyFill="1" applyBorder="1" applyAlignment="1" applyProtection="1">
      <alignment vertical="center"/>
    </xf>
    <xf numFmtId="0" fontId="3" fillId="6" borderId="9" xfId="0" applyFont="1" applyFill="1" applyBorder="1" applyAlignment="1" applyProtection="1">
      <alignment horizontal="left" vertical="center"/>
    </xf>
    <xf numFmtId="0" fontId="3" fillId="6" borderId="10" xfId="0" applyFont="1" applyFill="1" applyBorder="1" applyAlignment="1" applyProtection="1">
      <alignment horizontal="right" vertical="center"/>
    </xf>
    <xf numFmtId="0" fontId="3" fillId="6" borderId="10" xfId="0" applyFont="1" applyFill="1" applyBorder="1" applyAlignment="1" applyProtection="1">
      <alignment horizontal="center" vertical="center"/>
    </xf>
    <xf numFmtId="0" fontId="0" fillId="6" borderId="10" xfId="0" applyFont="1" applyFill="1" applyBorder="1" applyAlignment="1" applyProtection="1">
      <alignment vertical="center"/>
      <protection locked="0"/>
    </xf>
    <xf numFmtId="4" fontId="3" fillId="6" borderId="10" xfId="0" applyNumberFormat="1" applyFont="1" applyFill="1" applyBorder="1" applyAlignment="1" applyProtection="1">
      <alignment vertical="center"/>
    </xf>
    <xf numFmtId="0" fontId="0" fillId="6" borderId="27" xfId="0" applyFont="1" applyFill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  <protection locked="0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4" xfId="0" applyFont="1" applyBorder="1" applyAlignment="1">
      <alignment vertical="center"/>
    </xf>
    <xf numFmtId="0" fontId="2" fillId="6" borderId="0" xfId="0" applyFont="1" applyFill="1" applyBorder="1" applyAlignment="1" applyProtection="1">
      <alignment horizontal="left" vertical="center"/>
    </xf>
    <xf numFmtId="0" fontId="0" fillId="6" borderId="0" xfId="0" applyFont="1" applyFill="1" applyBorder="1" applyAlignment="1" applyProtection="1">
      <alignment vertical="center"/>
      <protection locked="0"/>
    </xf>
    <xf numFmtId="0" fontId="2" fillId="6" borderId="0" xfId="0" applyFont="1" applyFill="1" applyBorder="1" applyAlignment="1" applyProtection="1">
      <alignment horizontal="right" vertical="center"/>
    </xf>
    <xf numFmtId="0" fontId="0" fillId="6" borderId="6" xfId="0" applyFont="1" applyFill="1" applyBorder="1" applyAlignment="1" applyProtection="1">
      <alignment vertical="center"/>
    </xf>
    <xf numFmtId="0" fontId="31" fillId="0" borderId="0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24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vertical="center"/>
    </xf>
    <xf numFmtId="0" fontId="5" fillId="0" borderId="24" xfId="0" applyFont="1" applyBorder="1" applyAlignment="1" applyProtection="1">
      <alignment vertical="center"/>
      <protection locked="0"/>
    </xf>
    <xf numFmtId="4" fontId="5" fillId="0" borderId="24" xfId="0" applyNumberFormat="1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24" xfId="0" applyFont="1" applyBorder="1" applyAlignment="1" applyProtection="1">
      <alignment horizontal="left" vertical="center"/>
    </xf>
    <xf numFmtId="0" fontId="6" fillId="0" borderId="24" xfId="0" applyFont="1" applyBorder="1" applyAlignment="1" applyProtection="1">
      <alignment vertical="center"/>
    </xf>
    <xf numFmtId="0" fontId="6" fillId="0" borderId="24" xfId="0" applyFont="1" applyBorder="1" applyAlignment="1" applyProtection="1">
      <alignment vertical="center"/>
      <protection locked="0"/>
    </xf>
    <xf numFmtId="4" fontId="6" fillId="0" borderId="24" xfId="0" applyNumberFormat="1" applyFont="1" applyBorder="1" applyAlignment="1" applyProtection="1">
      <alignment vertical="center"/>
    </xf>
    <xf numFmtId="0" fontId="6" fillId="0" borderId="6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horizontal="center" vertical="center" wrapText="1"/>
    </xf>
    <xf numFmtId="0" fontId="2" fillId="6" borderId="20" xfId="0" applyFont="1" applyFill="1" applyBorder="1" applyAlignment="1" applyProtection="1">
      <alignment horizontal="center" vertical="center" wrapText="1"/>
    </xf>
    <xf numFmtId="0" fontId="2" fillId="6" borderId="21" xfId="0" applyFont="1" applyFill="1" applyBorder="1" applyAlignment="1" applyProtection="1">
      <alignment horizontal="center" vertical="center" wrapText="1"/>
    </xf>
    <xf numFmtId="0" fontId="32" fillId="6" borderId="21" xfId="0" applyFont="1" applyFill="1" applyBorder="1" applyAlignment="1" applyProtection="1">
      <alignment horizontal="center" vertical="center" wrapText="1"/>
      <protection locked="0"/>
    </xf>
    <xf numFmtId="0" fontId="2" fillId="6" borderId="22" xfId="0" applyFont="1" applyFill="1" applyBorder="1" applyAlignment="1" applyProtection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4" fontId="23" fillId="0" borderId="0" xfId="0" applyNumberFormat="1" applyFont="1" applyAlignment="1" applyProtection="1"/>
    <xf numFmtId="166" fontId="33" fillId="0" borderId="16" xfId="0" applyNumberFormat="1" applyFont="1" applyBorder="1" applyAlignment="1" applyProtection="1"/>
    <xf numFmtId="166" fontId="33" fillId="0" borderId="17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7" fillId="0" borderId="5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5" fillId="0" borderId="0" xfId="0" applyNumberFormat="1" applyFont="1" applyAlignment="1" applyProtection="1"/>
    <xf numFmtId="0" fontId="7" fillId="0" borderId="5" xfId="0" applyFont="1" applyBorder="1" applyAlignment="1"/>
    <xf numFmtId="0" fontId="7" fillId="0" borderId="18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9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7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/>
    </xf>
    <xf numFmtId="4" fontId="6" fillId="0" borderId="0" xfId="0" applyNumberFormat="1" applyFont="1" applyBorder="1" applyAlignment="1" applyProtection="1"/>
    <xf numFmtId="0" fontId="0" fillId="0" borderId="28" xfId="0" applyFont="1" applyBorder="1" applyAlignment="1" applyProtection="1">
      <alignment horizontal="center" vertical="center"/>
    </xf>
    <xf numFmtId="49" fontId="0" fillId="0" borderId="28" xfId="0" applyNumberFormat="1" applyFont="1" applyBorder="1" applyAlignment="1" applyProtection="1">
      <alignment horizontal="left" vertical="center" wrapText="1"/>
    </xf>
    <xf numFmtId="0" fontId="0" fillId="0" borderId="28" xfId="0" applyFont="1" applyBorder="1" applyAlignment="1" applyProtection="1">
      <alignment horizontal="left" vertical="center" wrapText="1"/>
    </xf>
    <xf numFmtId="0" fontId="0" fillId="0" borderId="28" xfId="0" applyFont="1" applyBorder="1" applyAlignment="1" applyProtection="1">
      <alignment horizontal="center" vertical="center" wrapText="1"/>
    </xf>
    <xf numFmtId="167" fontId="0" fillId="0" borderId="28" xfId="0" applyNumberFormat="1" applyFont="1" applyBorder="1" applyAlignment="1" applyProtection="1">
      <alignment vertical="center"/>
    </xf>
    <xf numFmtId="4" fontId="0" fillId="4" borderId="28" xfId="0" applyNumberFormat="1" applyFont="1" applyFill="1" applyBorder="1" applyAlignment="1" applyProtection="1">
      <alignment vertical="center"/>
      <protection locked="0"/>
    </xf>
    <xf numFmtId="4" fontId="0" fillId="0" borderId="28" xfId="0" applyNumberFormat="1" applyFont="1" applyBorder="1" applyAlignment="1" applyProtection="1">
      <alignment vertical="center"/>
    </xf>
    <xf numFmtId="0" fontId="1" fillId="4" borderId="28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166" fontId="1" fillId="0" borderId="0" xfId="0" applyNumberFormat="1" applyFont="1" applyBorder="1" applyAlignment="1" applyProtection="1">
      <alignment vertical="center"/>
    </xf>
    <xf numFmtId="166" fontId="1" fillId="0" borderId="19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0" fontId="8" fillId="0" borderId="5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 wrapText="1"/>
    </xf>
    <xf numFmtId="167" fontId="8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5" xfId="0" applyFont="1" applyBorder="1" applyAlignment="1">
      <alignment vertical="center"/>
    </xf>
    <xf numFmtId="0" fontId="8" fillId="0" borderId="18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19" xfId="0" applyFont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9" fillId="0" borderId="5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Border="1" applyAlignment="1" applyProtection="1">
      <alignment horizontal="left" vertical="center"/>
    </xf>
    <xf numFmtId="0" fontId="36" fillId="0" borderId="0" xfId="0" applyFont="1" applyBorder="1" applyAlignment="1" applyProtection="1">
      <alignment horizontal="left" vertical="center"/>
    </xf>
    <xf numFmtId="0" fontId="36" fillId="0" borderId="0" xfId="0" applyFont="1" applyBorder="1" applyAlignment="1" applyProtection="1">
      <alignment horizontal="left" vertical="center" wrapText="1"/>
    </xf>
    <xf numFmtId="167" fontId="9" fillId="0" borderId="0" xfId="0" applyNumberFormat="1" applyFont="1" applyBorder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5" xfId="0" applyFont="1" applyBorder="1" applyAlignment="1">
      <alignment vertical="center"/>
    </xf>
    <xf numFmtId="0" fontId="9" fillId="0" borderId="18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9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6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37" fillId="0" borderId="28" xfId="0" applyFont="1" applyBorder="1" applyAlignment="1" applyProtection="1">
      <alignment horizontal="center" vertical="center"/>
    </xf>
    <xf numFmtId="49" fontId="37" fillId="0" borderId="28" xfId="0" applyNumberFormat="1" applyFont="1" applyBorder="1" applyAlignment="1" applyProtection="1">
      <alignment horizontal="left" vertical="center" wrapText="1"/>
    </xf>
    <xf numFmtId="0" fontId="37" fillId="0" borderId="28" xfId="0" applyFont="1" applyBorder="1" applyAlignment="1" applyProtection="1">
      <alignment horizontal="left" vertical="center" wrapText="1"/>
    </xf>
    <xf numFmtId="0" fontId="37" fillId="0" borderId="28" xfId="0" applyFont="1" applyBorder="1" applyAlignment="1" applyProtection="1">
      <alignment horizontal="center" vertical="center" wrapText="1"/>
    </xf>
    <xf numFmtId="167" fontId="37" fillId="0" borderId="28" xfId="0" applyNumberFormat="1" applyFont="1" applyBorder="1" applyAlignment="1" applyProtection="1">
      <alignment vertical="center"/>
    </xf>
    <xf numFmtId="4" fontId="37" fillId="4" borderId="28" xfId="0" applyNumberFormat="1" applyFont="1" applyFill="1" applyBorder="1" applyAlignment="1" applyProtection="1">
      <alignment vertical="center"/>
      <protection locked="0"/>
    </xf>
    <xf numFmtId="4" fontId="37" fillId="0" borderId="28" xfId="0" applyNumberFormat="1" applyFont="1" applyBorder="1" applyAlignment="1" applyProtection="1">
      <alignment vertical="center"/>
    </xf>
    <xf numFmtId="0" fontId="37" fillId="0" borderId="5" xfId="0" applyFont="1" applyBorder="1" applyAlignment="1">
      <alignment vertical="center"/>
    </xf>
    <xf numFmtId="0" fontId="37" fillId="4" borderId="28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38" fillId="0" borderId="0" xfId="0" applyFont="1" applyBorder="1" applyAlignment="1" applyProtection="1">
      <alignment vertical="center" wrapText="1"/>
    </xf>
    <xf numFmtId="0" fontId="0" fillId="0" borderId="18" xfId="0" applyFont="1" applyBorder="1" applyAlignment="1" applyProtection="1">
      <alignment vertical="center"/>
    </xf>
    <xf numFmtId="0" fontId="38" fillId="0" borderId="0" xfId="0" applyFont="1" applyAlignment="1" applyProtection="1">
      <alignment vertical="center" wrapText="1"/>
    </xf>
    <xf numFmtId="0" fontId="8" fillId="0" borderId="0" xfId="0" applyFont="1" applyBorder="1" applyAlignment="1" applyProtection="1">
      <alignment horizontal="left" vertical="center" wrapText="1"/>
    </xf>
    <xf numFmtId="167" fontId="8" fillId="0" borderId="0" xfId="0" applyNumberFormat="1" applyFont="1" applyBorder="1" applyAlignment="1" applyProtection="1">
      <alignment vertical="center"/>
    </xf>
    <xf numFmtId="0" fontId="1" fillId="0" borderId="24" xfId="0" applyFont="1" applyBorder="1" applyAlignment="1" applyProtection="1">
      <alignment horizontal="center" vertical="center"/>
    </xf>
    <xf numFmtId="0" fontId="0" fillId="0" borderId="24" xfId="0" applyFont="1" applyBorder="1" applyAlignment="1" applyProtection="1">
      <alignment vertical="center"/>
    </xf>
    <xf numFmtId="166" fontId="1" fillId="0" borderId="24" xfId="0" applyNumberFormat="1" applyFont="1" applyBorder="1" applyAlignment="1" applyProtection="1">
      <alignment vertical="center"/>
    </xf>
    <xf numFmtId="166" fontId="1" fillId="0" borderId="25" xfId="0" applyNumberFormat="1" applyFont="1" applyBorder="1" applyAlignment="1" applyProtection="1">
      <alignment vertical="center"/>
    </xf>
    <xf numFmtId="0" fontId="0" fillId="0" borderId="0" xfId="0" applyAlignment="1" applyProtection="1">
      <alignment vertical="top"/>
      <protection locked="0"/>
    </xf>
    <xf numFmtId="0" fontId="39" fillId="0" borderId="29" xfId="0" applyFont="1" applyBorder="1" applyAlignment="1" applyProtection="1">
      <alignment vertical="center" wrapText="1"/>
      <protection locked="0"/>
    </xf>
    <xf numFmtId="0" fontId="39" fillId="0" borderId="30" xfId="0" applyFont="1" applyBorder="1" applyAlignment="1" applyProtection="1">
      <alignment vertical="center" wrapText="1"/>
      <protection locked="0"/>
    </xf>
    <xf numFmtId="0" fontId="39" fillId="0" borderId="31" xfId="0" applyFont="1" applyBorder="1" applyAlignment="1" applyProtection="1">
      <alignment vertical="center" wrapText="1"/>
      <protection locked="0"/>
    </xf>
    <xf numFmtId="0" fontId="39" fillId="0" borderId="32" xfId="0" applyFont="1" applyBorder="1" applyAlignment="1" applyProtection="1">
      <alignment horizontal="center" vertical="center" wrapText="1"/>
      <protection locked="0"/>
    </xf>
    <xf numFmtId="0" fontId="39" fillId="0" borderId="33" xfId="0" applyFont="1" applyBorder="1" applyAlignment="1" applyProtection="1">
      <alignment horizontal="center" vertical="center" wrapText="1"/>
      <protection locked="0"/>
    </xf>
    <xf numFmtId="0" fontId="39" fillId="0" borderId="32" xfId="0" applyFont="1" applyBorder="1" applyAlignment="1" applyProtection="1">
      <alignment vertical="center" wrapText="1"/>
      <protection locked="0"/>
    </xf>
    <xf numFmtId="0" fontId="39" fillId="0" borderId="33" xfId="0" applyFont="1" applyBorder="1" applyAlignment="1" applyProtection="1">
      <alignment vertical="center" wrapText="1"/>
      <protection locked="0"/>
    </xf>
    <xf numFmtId="0" fontId="41" fillId="0" borderId="1" xfId="0" applyFont="1" applyBorder="1" applyAlignment="1" applyProtection="1">
      <alignment horizontal="left" vertical="center" wrapText="1"/>
      <protection locked="0"/>
    </xf>
    <xf numFmtId="0" fontId="42" fillId="0" borderId="1" xfId="0" applyFont="1" applyBorder="1" applyAlignment="1" applyProtection="1">
      <alignment horizontal="left" vertical="center" wrapText="1"/>
      <protection locked="0"/>
    </xf>
    <xf numFmtId="0" fontId="42" fillId="0" borderId="32" xfId="0" applyFont="1" applyBorder="1" applyAlignment="1" applyProtection="1">
      <alignment vertical="center" wrapText="1"/>
      <protection locked="0"/>
    </xf>
    <xf numFmtId="0" fontId="42" fillId="0" borderId="1" xfId="0" applyFont="1" applyBorder="1" applyAlignment="1" applyProtection="1">
      <alignment vertical="center" wrapText="1"/>
      <protection locked="0"/>
    </xf>
    <xf numFmtId="0" fontId="42" fillId="0" borderId="1" xfId="0" applyFont="1" applyBorder="1" applyAlignment="1" applyProtection="1">
      <alignment vertical="center"/>
      <protection locked="0"/>
    </xf>
    <xf numFmtId="0" fontId="42" fillId="0" borderId="1" xfId="0" applyFont="1" applyBorder="1" applyAlignment="1" applyProtection="1">
      <alignment horizontal="left" vertical="center"/>
      <protection locked="0"/>
    </xf>
    <xf numFmtId="49" fontId="42" fillId="0" borderId="1" xfId="0" applyNumberFormat="1" applyFont="1" applyBorder="1" applyAlignment="1" applyProtection="1">
      <alignment vertical="center" wrapText="1"/>
      <protection locked="0"/>
    </xf>
    <xf numFmtId="0" fontId="39" fillId="0" borderId="35" xfId="0" applyFont="1" applyBorder="1" applyAlignment="1" applyProtection="1">
      <alignment vertical="center" wrapText="1"/>
      <protection locked="0"/>
    </xf>
    <xf numFmtId="0" fontId="43" fillId="0" borderId="34" xfId="0" applyFont="1" applyBorder="1" applyAlignment="1" applyProtection="1">
      <alignment vertical="center" wrapText="1"/>
      <protection locked="0"/>
    </xf>
    <xf numFmtId="0" fontId="39" fillId="0" borderId="36" xfId="0" applyFont="1" applyBorder="1" applyAlignment="1" applyProtection="1">
      <alignment vertical="center" wrapText="1"/>
      <protection locked="0"/>
    </xf>
    <xf numFmtId="0" fontId="39" fillId="0" borderId="1" xfId="0" applyFont="1" applyBorder="1" applyAlignment="1" applyProtection="1">
      <alignment vertical="top"/>
      <protection locked="0"/>
    </xf>
    <xf numFmtId="0" fontId="39" fillId="0" borderId="0" xfId="0" applyFont="1" applyAlignment="1" applyProtection="1">
      <alignment vertical="top"/>
      <protection locked="0"/>
    </xf>
    <xf numFmtId="0" fontId="39" fillId="0" borderId="29" xfId="0" applyFont="1" applyBorder="1" applyAlignment="1" applyProtection="1">
      <alignment horizontal="left" vertical="center"/>
      <protection locked="0"/>
    </xf>
    <xf numFmtId="0" fontId="39" fillId="0" borderId="30" xfId="0" applyFont="1" applyBorder="1" applyAlignment="1" applyProtection="1">
      <alignment horizontal="left" vertical="center"/>
      <protection locked="0"/>
    </xf>
    <xf numFmtId="0" fontId="39" fillId="0" borderId="31" xfId="0" applyFont="1" applyBorder="1" applyAlignment="1" applyProtection="1">
      <alignment horizontal="left" vertical="center"/>
      <protection locked="0"/>
    </xf>
    <xf numFmtId="0" fontId="39" fillId="0" borderId="32" xfId="0" applyFont="1" applyBorder="1" applyAlignment="1" applyProtection="1">
      <alignment horizontal="left" vertical="center"/>
      <protection locked="0"/>
    </xf>
    <xf numFmtId="0" fontId="39" fillId="0" borderId="33" xfId="0" applyFont="1" applyBorder="1" applyAlignment="1" applyProtection="1">
      <alignment horizontal="left" vertical="center"/>
      <protection locked="0"/>
    </xf>
    <xf numFmtId="0" fontId="41" fillId="0" borderId="1" xfId="0" applyFont="1" applyBorder="1" applyAlignment="1" applyProtection="1">
      <alignment horizontal="left" vertical="center"/>
      <protection locked="0"/>
    </xf>
    <xf numFmtId="0" fontId="44" fillId="0" borderId="0" xfId="0" applyFont="1" applyAlignment="1" applyProtection="1">
      <alignment horizontal="left" vertical="center"/>
      <protection locked="0"/>
    </xf>
    <xf numFmtId="0" fontId="41" fillId="0" borderId="34" xfId="0" applyFont="1" applyBorder="1" applyAlignment="1" applyProtection="1">
      <alignment horizontal="left" vertical="center"/>
      <protection locked="0"/>
    </xf>
    <xf numFmtId="0" fontId="41" fillId="0" borderId="34" xfId="0" applyFont="1" applyBorder="1" applyAlignment="1" applyProtection="1">
      <alignment horizontal="center" vertical="center"/>
      <protection locked="0"/>
    </xf>
    <xf numFmtId="0" fontId="44" fillId="0" borderId="34" xfId="0" applyFont="1" applyBorder="1" applyAlignment="1" applyProtection="1">
      <alignment horizontal="left" vertical="center"/>
      <protection locked="0"/>
    </xf>
    <xf numFmtId="0" fontId="45" fillId="0" borderId="1" xfId="0" applyFont="1" applyBorder="1" applyAlignment="1" applyProtection="1">
      <alignment horizontal="left" vertical="center"/>
      <protection locked="0"/>
    </xf>
    <xf numFmtId="0" fontId="42" fillId="0" borderId="0" xfId="0" applyFont="1" applyAlignment="1" applyProtection="1">
      <alignment horizontal="left" vertical="center"/>
      <protection locked="0"/>
    </xf>
    <xf numFmtId="0" fontId="42" fillId="0" borderId="1" xfId="0" applyFont="1" applyBorder="1" applyAlignment="1" applyProtection="1">
      <alignment horizontal="center" vertical="center"/>
      <protection locked="0"/>
    </xf>
    <xf numFmtId="0" fontId="42" fillId="0" borderId="32" xfId="0" applyFont="1" applyBorder="1" applyAlignment="1" applyProtection="1">
      <alignment horizontal="left" vertical="center"/>
      <protection locked="0"/>
    </xf>
    <xf numFmtId="0" fontId="42" fillId="2" borderId="1" xfId="0" applyFont="1" applyFill="1" applyBorder="1" applyAlignment="1" applyProtection="1">
      <alignment horizontal="left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0" fontId="39" fillId="0" borderId="35" xfId="0" applyFont="1" applyBorder="1" applyAlignment="1" applyProtection="1">
      <alignment horizontal="left" vertical="center"/>
      <protection locked="0"/>
    </xf>
    <xf numFmtId="0" fontId="43" fillId="0" borderId="34" xfId="0" applyFont="1" applyBorder="1" applyAlignment="1" applyProtection="1">
      <alignment horizontal="left" vertical="center"/>
      <protection locked="0"/>
    </xf>
    <xf numFmtId="0" fontId="39" fillId="0" borderId="36" xfId="0" applyFont="1" applyBorder="1" applyAlignment="1" applyProtection="1">
      <alignment horizontal="left" vertical="center"/>
      <protection locked="0"/>
    </xf>
    <xf numFmtId="0" fontId="39" fillId="0" borderId="1" xfId="0" applyFont="1" applyBorder="1" applyAlignment="1" applyProtection="1">
      <alignment horizontal="left" vertical="center"/>
      <protection locked="0"/>
    </xf>
    <xf numFmtId="0" fontId="43" fillId="0" borderId="1" xfId="0" applyFont="1" applyBorder="1" applyAlignment="1" applyProtection="1">
      <alignment horizontal="left" vertical="center"/>
      <protection locked="0"/>
    </xf>
    <xf numFmtId="0" fontId="44" fillId="0" borderId="1" xfId="0" applyFont="1" applyBorder="1" applyAlignment="1" applyProtection="1">
      <alignment horizontal="left" vertical="center"/>
      <protection locked="0"/>
    </xf>
    <xf numFmtId="0" fontId="42" fillId="0" borderId="34" xfId="0" applyFont="1" applyBorder="1" applyAlignment="1" applyProtection="1">
      <alignment horizontal="left" vertical="center"/>
      <protection locked="0"/>
    </xf>
    <xf numFmtId="0" fontId="39" fillId="0" borderId="1" xfId="0" applyFont="1" applyBorder="1" applyAlignment="1" applyProtection="1">
      <alignment horizontal="left" vertical="center" wrapText="1"/>
      <protection locked="0"/>
    </xf>
    <xf numFmtId="0" fontId="42" fillId="0" borderId="1" xfId="0" applyFont="1" applyBorder="1" applyAlignment="1" applyProtection="1">
      <alignment horizontal="center" vertical="center" wrapText="1"/>
      <protection locked="0"/>
    </xf>
    <xf numFmtId="0" fontId="39" fillId="0" borderId="29" xfId="0" applyFont="1" applyBorder="1" applyAlignment="1" applyProtection="1">
      <alignment horizontal="left" vertical="center" wrapText="1"/>
      <protection locked="0"/>
    </xf>
    <xf numFmtId="0" fontId="39" fillId="0" borderId="30" xfId="0" applyFont="1" applyBorder="1" applyAlignment="1" applyProtection="1">
      <alignment horizontal="left" vertical="center" wrapText="1"/>
      <protection locked="0"/>
    </xf>
    <xf numFmtId="0" fontId="39" fillId="0" borderId="31" xfId="0" applyFont="1" applyBorder="1" applyAlignment="1" applyProtection="1">
      <alignment horizontal="left" vertical="center" wrapText="1"/>
      <protection locked="0"/>
    </xf>
    <xf numFmtId="0" fontId="39" fillId="0" borderId="32" xfId="0" applyFont="1" applyBorder="1" applyAlignment="1" applyProtection="1">
      <alignment horizontal="left" vertical="center" wrapText="1"/>
      <protection locked="0"/>
    </xf>
    <xf numFmtId="0" fontId="39" fillId="0" borderId="33" xfId="0" applyFont="1" applyBorder="1" applyAlignment="1" applyProtection="1">
      <alignment horizontal="left" vertical="center" wrapText="1"/>
      <protection locked="0"/>
    </xf>
    <xf numFmtId="0" fontId="44" fillId="0" borderId="32" xfId="0" applyFont="1" applyBorder="1" applyAlignment="1" applyProtection="1">
      <alignment horizontal="left" vertical="center" wrapText="1"/>
      <protection locked="0"/>
    </xf>
    <xf numFmtId="0" fontId="44" fillId="0" borderId="33" xfId="0" applyFont="1" applyBorder="1" applyAlignment="1" applyProtection="1">
      <alignment horizontal="left" vertical="center" wrapText="1"/>
      <protection locked="0"/>
    </xf>
    <xf numFmtId="0" fontId="42" fillId="0" borderId="32" xfId="0" applyFont="1" applyBorder="1" applyAlignment="1" applyProtection="1">
      <alignment horizontal="left" vertical="center" wrapText="1"/>
      <protection locked="0"/>
    </xf>
    <xf numFmtId="0" fontId="42" fillId="0" borderId="33" xfId="0" applyFont="1" applyBorder="1" applyAlignment="1" applyProtection="1">
      <alignment horizontal="left" vertical="center" wrapText="1"/>
      <protection locked="0"/>
    </xf>
    <xf numFmtId="0" fontId="42" fillId="0" borderId="33" xfId="0" applyFont="1" applyBorder="1" applyAlignment="1" applyProtection="1">
      <alignment horizontal="left" vertical="center"/>
      <protection locked="0"/>
    </xf>
    <xf numFmtId="0" fontId="42" fillId="0" borderId="35" xfId="0" applyFont="1" applyBorder="1" applyAlignment="1" applyProtection="1">
      <alignment horizontal="left" vertical="center" wrapText="1"/>
      <protection locked="0"/>
    </xf>
    <xf numFmtId="0" fontId="42" fillId="0" borderId="34" xfId="0" applyFont="1" applyBorder="1" applyAlignment="1" applyProtection="1">
      <alignment horizontal="left" vertical="center" wrapText="1"/>
      <protection locked="0"/>
    </xf>
    <xf numFmtId="0" fontId="42" fillId="0" borderId="36" xfId="0" applyFont="1" applyBorder="1" applyAlignment="1" applyProtection="1">
      <alignment horizontal="left" vertical="center" wrapText="1"/>
      <protection locked="0"/>
    </xf>
    <xf numFmtId="0" fontId="42" fillId="0" borderId="1" xfId="0" applyFont="1" applyBorder="1" applyAlignment="1" applyProtection="1">
      <alignment horizontal="left" vertical="top"/>
      <protection locked="0"/>
    </xf>
    <xf numFmtId="0" fontId="42" fillId="0" borderId="1" xfId="0" applyFont="1" applyBorder="1" applyAlignment="1" applyProtection="1">
      <alignment horizontal="center" vertical="top"/>
      <protection locked="0"/>
    </xf>
    <xf numFmtId="0" fontId="42" fillId="0" borderId="35" xfId="0" applyFont="1" applyBorder="1" applyAlignment="1" applyProtection="1">
      <alignment horizontal="left" vertical="center"/>
      <protection locked="0"/>
    </xf>
    <xf numFmtId="0" fontId="42" fillId="0" borderId="36" xfId="0" applyFont="1" applyBorder="1" applyAlignment="1" applyProtection="1">
      <alignment horizontal="left" vertical="center"/>
      <protection locked="0"/>
    </xf>
    <xf numFmtId="0" fontId="44" fillId="0" borderId="0" xfId="0" applyFont="1" applyAlignment="1" applyProtection="1">
      <alignment vertical="center"/>
      <protection locked="0"/>
    </xf>
    <xf numFmtId="0" fontId="41" fillId="0" borderId="1" xfId="0" applyFont="1" applyBorder="1" applyAlignment="1" applyProtection="1">
      <alignment vertical="center"/>
      <protection locked="0"/>
    </xf>
    <xf numFmtId="0" fontId="44" fillId="0" borderId="34" xfId="0" applyFont="1" applyBorder="1" applyAlignment="1" applyProtection="1">
      <alignment vertical="center"/>
      <protection locked="0"/>
    </xf>
    <xf numFmtId="0" fontId="41" fillId="0" borderId="34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top"/>
      <protection locked="0"/>
    </xf>
    <xf numFmtId="49" fontId="42" fillId="0" borderId="1" xfId="0" applyNumberFormat="1" applyFont="1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vertical="top"/>
      <protection locked="0"/>
    </xf>
    <xf numFmtId="0" fontId="41" fillId="0" borderId="34" xfId="0" applyFont="1" applyBorder="1" applyAlignment="1" applyProtection="1">
      <alignment horizontal="left"/>
      <protection locked="0"/>
    </xf>
    <xf numFmtId="0" fontId="44" fillId="0" borderId="34" xfId="0" applyFont="1" applyBorder="1" applyAlignment="1" applyProtection="1">
      <protection locked="0"/>
    </xf>
    <xf numFmtId="0" fontId="39" fillId="0" borderId="32" xfId="0" applyFont="1" applyBorder="1" applyAlignment="1" applyProtection="1">
      <alignment vertical="top"/>
      <protection locked="0"/>
    </xf>
    <xf numFmtId="0" fontId="39" fillId="0" borderId="33" xfId="0" applyFont="1" applyBorder="1" applyAlignment="1" applyProtection="1">
      <alignment vertical="top"/>
      <protection locked="0"/>
    </xf>
    <xf numFmtId="0" fontId="39" fillId="0" borderId="1" xfId="0" applyFont="1" applyBorder="1" applyAlignment="1" applyProtection="1">
      <alignment horizontal="center" vertical="center"/>
      <protection locked="0"/>
    </xf>
    <xf numFmtId="0" fontId="39" fillId="0" borderId="1" xfId="0" applyFont="1" applyBorder="1" applyAlignment="1" applyProtection="1">
      <alignment horizontal="left" vertical="top"/>
      <protection locked="0"/>
    </xf>
    <xf numFmtId="0" fontId="39" fillId="0" borderId="35" xfId="0" applyFont="1" applyBorder="1" applyAlignment="1" applyProtection="1">
      <alignment vertical="top"/>
      <protection locked="0"/>
    </xf>
    <xf numFmtId="0" fontId="39" fillId="0" borderId="34" xfId="0" applyFont="1" applyBorder="1" applyAlignment="1" applyProtection="1">
      <alignment vertical="top"/>
      <protection locked="0"/>
    </xf>
    <xf numFmtId="0" fontId="39" fillId="0" borderId="36" xfId="0" applyFont="1" applyBorder="1" applyAlignment="1" applyProtection="1">
      <alignment vertical="top"/>
      <protection locked="0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0" fillId="0" borderId="0" xfId="0" applyBorder="1" applyProtection="1"/>
    <xf numFmtId="0" fontId="3" fillId="0" borderId="0" xfId="0" applyFont="1" applyBorder="1" applyAlignment="1" applyProtection="1">
      <alignment horizontal="left" vertical="top" wrapText="1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wrapText="1"/>
    </xf>
    <xf numFmtId="4" fontId="20" fillId="0" borderId="8" xfId="0" applyNumberFormat="1" applyFont="1" applyBorder="1" applyAlignment="1" applyProtection="1">
      <alignment vertical="center"/>
    </xf>
    <xf numFmtId="0" fontId="0" fillId="0" borderId="8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164" fontId="1" fillId="0" borderId="0" xfId="0" applyNumberFormat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0" fontId="3" fillId="5" borderId="10" xfId="0" applyFont="1" applyFill="1" applyBorder="1" applyAlignment="1" applyProtection="1">
      <alignment horizontal="left" vertical="center"/>
    </xf>
    <xf numFmtId="0" fontId="0" fillId="5" borderId="10" xfId="0" applyFont="1" applyFill="1" applyBorder="1" applyAlignment="1" applyProtection="1">
      <alignment vertical="center"/>
    </xf>
    <xf numFmtId="4" fontId="3" fillId="5" borderId="10" xfId="0" applyNumberFormat="1" applyFont="1" applyFill="1" applyBorder="1" applyAlignment="1" applyProtection="1">
      <alignment vertical="center"/>
    </xf>
    <xf numFmtId="0" fontId="0" fillId="5" borderId="11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2" fillId="0" borderId="15" xfId="0" applyFont="1" applyBorder="1" applyAlignment="1">
      <alignment horizontal="center" vertical="center"/>
    </xf>
    <xf numFmtId="0" fontId="22" fillId="0" borderId="16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8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2" fillId="6" borderId="9" xfId="0" applyFont="1" applyFill="1" applyBorder="1" applyAlignment="1" applyProtection="1">
      <alignment horizontal="center" vertical="center"/>
    </xf>
    <xf numFmtId="0" fontId="2" fillId="6" borderId="10" xfId="0" applyFont="1" applyFill="1" applyBorder="1" applyAlignment="1" applyProtection="1">
      <alignment horizontal="left" vertical="center"/>
    </xf>
    <xf numFmtId="0" fontId="2" fillId="6" borderId="10" xfId="0" applyFont="1" applyFill="1" applyBorder="1" applyAlignment="1" applyProtection="1">
      <alignment horizontal="center" vertical="center"/>
    </xf>
    <xf numFmtId="0" fontId="2" fillId="6" borderId="10" xfId="0" applyFont="1" applyFill="1" applyBorder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0" fillId="0" borderId="0" xfId="0"/>
    <xf numFmtId="0" fontId="18" fillId="0" borderId="0" xfId="0" applyFont="1" applyBorder="1" applyAlignment="1" applyProtection="1">
      <alignment horizontal="left" vertical="center" wrapText="1"/>
    </xf>
    <xf numFmtId="0" fontId="18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vertical="center"/>
    </xf>
    <xf numFmtId="0" fontId="18" fillId="0" borderId="0" xfId="0" applyFont="1" applyAlignment="1" applyProtection="1">
      <alignment horizontal="left" vertical="center" wrapText="1"/>
    </xf>
    <xf numFmtId="0" fontId="18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30" fillId="3" borderId="0" xfId="1" applyFont="1" applyFill="1" applyAlignment="1">
      <alignment vertical="center"/>
    </xf>
    <xf numFmtId="0" fontId="42" fillId="0" borderId="1" xfId="0" applyFont="1" applyBorder="1" applyAlignment="1" applyProtection="1">
      <alignment horizontal="left" vertical="center"/>
      <protection locked="0"/>
    </xf>
    <xf numFmtId="0" fontId="42" fillId="0" borderId="1" xfId="0" applyFont="1" applyBorder="1" applyAlignment="1" applyProtection="1">
      <alignment horizontal="left" vertical="top"/>
      <protection locked="0"/>
    </xf>
    <xf numFmtId="0" fontId="41" fillId="0" borderId="34" xfId="0" applyFont="1" applyBorder="1" applyAlignment="1" applyProtection="1">
      <alignment horizontal="left"/>
      <protection locked="0"/>
    </xf>
    <xf numFmtId="0" fontId="40" fillId="0" borderId="1" xfId="0" applyFont="1" applyBorder="1" applyAlignment="1" applyProtection="1">
      <alignment horizontal="center" vertical="center" wrapText="1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49" fontId="42" fillId="0" borderId="1" xfId="0" applyNumberFormat="1" applyFont="1" applyBorder="1" applyAlignment="1" applyProtection="1">
      <alignment horizontal="left" vertical="center" wrapText="1"/>
      <protection locked="0"/>
    </xf>
    <xf numFmtId="0" fontId="42" fillId="0" borderId="1" xfId="0" applyFont="1" applyBorder="1" applyAlignment="1" applyProtection="1">
      <alignment horizontal="left" vertical="center" wrapText="1"/>
      <protection locked="0"/>
    </xf>
    <xf numFmtId="0" fontId="41" fillId="0" borderId="34" xfId="0" applyFont="1" applyBorder="1" applyAlignment="1" applyProtection="1">
      <alignment horizontal="left" wrapText="1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54"/>
  <sheetViews>
    <sheetView showGridLines="0" tabSelected="1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91" width="9.33203125" hidden="1"/>
  </cols>
  <sheetData>
    <row r="1" spans="1:74" ht="21.4" customHeight="1">
      <c r="A1" s="14" t="s">
        <v>0</v>
      </c>
      <c r="B1" s="15"/>
      <c r="C1" s="15"/>
      <c r="D1" s="16" t="s">
        <v>1</v>
      </c>
      <c r="E1" s="15"/>
      <c r="F1" s="15"/>
      <c r="G1" s="15"/>
      <c r="H1" s="15"/>
      <c r="I1" s="15"/>
      <c r="J1" s="15"/>
      <c r="K1" s="17" t="s">
        <v>2</v>
      </c>
      <c r="L1" s="17"/>
      <c r="M1" s="17"/>
      <c r="N1" s="17"/>
      <c r="O1" s="17"/>
      <c r="P1" s="17"/>
      <c r="Q1" s="17"/>
      <c r="R1" s="17"/>
      <c r="S1" s="17"/>
      <c r="T1" s="15"/>
      <c r="U1" s="15"/>
      <c r="V1" s="15"/>
      <c r="W1" s="17" t="s">
        <v>3</v>
      </c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8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20" t="s">
        <v>4</v>
      </c>
      <c r="BB1" s="20" t="s">
        <v>5</v>
      </c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T1" s="21" t="s">
        <v>6</v>
      </c>
      <c r="BU1" s="21" t="s">
        <v>6</v>
      </c>
      <c r="BV1" s="21" t="s">
        <v>7</v>
      </c>
    </row>
    <row r="2" spans="1:74" ht="36.950000000000003" customHeight="1">
      <c r="AR2" s="360"/>
      <c r="AS2" s="360"/>
      <c r="AT2" s="360"/>
      <c r="AU2" s="360"/>
      <c r="AV2" s="360"/>
      <c r="AW2" s="360"/>
      <c r="AX2" s="360"/>
      <c r="AY2" s="360"/>
      <c r="AZ2" s="360"/>
      <c r="BA2" s="360"/>
      <c r="BB2" s="360"/>
      <c r="BC2" s="360"/>
      <c r="BD2" s="360"/>
      <c r="BE2" s="360"/>
      <c r="BS2" s="22" t="s">
        <v>8</v>
      </c>
      <c r="BT2" s="22" t="s">
        <v>9</v>
      </c>
    </row>
    <row r="3" spans="1:74" ht="6.95" customHeight="1">
      <c r="B3" s="23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5"/>
      <c r="BS3" s="22" t="s">
        <v>8</v>
      </c>
      <c r="BT3" s="22" t="s">
        <v>10</v>
      </c>
    </row>
    <row r="4" spans="1:74" ht="36.950000000000003" customHeight="1">
      <c r="B4" s="26"/>
      <c r="C4" s="27"/>
      <c r="D4" s="28" t="s">
        <v>11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9"/>
      <c r="AS4" s="30" t="s">
        <v>12</v>
      </c>
      <c r="BE4" s="31" t="s">
        <v>13</v>
      </c>
      <c r="BS4" s="22" t="s">
        <v>14</v>
      </c>
    </row>
    <row r="5" spans="1:74" ht="14.45" customHeight="1">
      <c r="B5" s="26"/>
      <c r="C5" s="27"/>
      <c r="D5" s="32" t="s">
        <v>15</v>
      </c>
      <c r="E5" s="27"/>
      <c r="F5" s="27"/>
      <c r="G5" s="27"/>
      <c r="H5" s="27"/>
      <c r="I5" s="27"/>
      <c r="J5" s="27"/>
      <c r="K5" s="325" t="s">
        <v>16</v>
      </c>
      <c r="L5" s="326"/>
      <c r="M5" s="326"/>
      <c r="N5" s="326"/>
      <c r="O5" s="326"/>
      <c r="P5" s="326"/>
      <c r="Q5" s="326"/>
      <c r="R5" s="326"/>
      <c r="S5" s="326"/>
      <c r="T5" s="326"/>
      <c r="U5" s="326"/>
      <c r="V5" s="326"/>
      <c r="W5" s="326"/>
      <c r="X5" s="326"/>
      <c r="Y5" s="326"/>
      <c r="Z5" s="326"/>
      <c r="AA5" s="326"/>
      <c r="AB5" s="326"/>
      <c r="AC5" s="326"/>
      <c r="AD5" s="326"/>
      <c r="AE5" s="326"/>
      <c r="AF5" s="326"/>
      <c r="AG5" s="326"/>
      <c r="AH5" s="326"/>
      <c r="AI5" s="326"/>
      <c r="AJ5" s="326"/>
      <c r="AK5" s="326"/>
      <c r="AL5" s="326"/>
      <c r="AM5" s="326"/>
      <c r="AN5" s="326"/>
      <c r="AO5" s="326"/>
      <c r="AP5" s="27"/>
      <c r="AQ5" s="29"/>
      <c r="BE5" s="323" t="s">
        <v>17</v>
      </c>
      <c r="BS5" s="22" t="s">
        <v>8</v>
      </c>
    </row>
    <row r="6" spans="1:74" ht="36.950000000000003" customHeight="1">
      <c r="B6" s="26"/>
      <c r="C6" s="27"/>
      <c r="D6" s="34" t="s">
        <v>18</v>
      </c>
      <c r="E6" s="27"/>
      <c r="F6" s="27"/>
      <c r="G6" s="27"/>
      <c r="H6" s="27"/>
      <c r="I6" s="27"/>
      <c r="J6" s="27"/>
      <c r="K6" s="327" t="s">
        <v>19</v>
      </c>
      <c r="L6" s="326"/>
      <c r="M6" s="326"/>
      <c r="N6" s="326"/>
      <c r="O6" s="326"/>
      <c r="P6" s="326"/>
      <c r="Q6" s="326"/>
      <c r="R6" s="326"/>
      <c r="S6" s="326"/>
      <c r="T6" s="326"/>
      <c r="U6" s="326"/>
      <c r="V6" s="326"/>
      <c r="W6" s="326"/>
      <c r="X6" s="326"/>
      <c r="Y6" s="326"/>
      <c r="Z6" s="326"/>
      <c r="AA6" s="326"/>
      <c r="AB6" s="326"/>
      <c r="AC6" s="326"/>
      <c r="AD6" s="326"/>
      <c r="AE6" s="326"/>
      <c r="AF6" s="326"/>
      <c r="AG6" s="326"/>
      <c r="AH6" s="326"/>
      <c r="AI6" s="326"/>
      <c r="AJ6" s="326"/>
      <c r="AK6" s="326"/>
      <c r="AL6" s="326"/>
      <c r="AM6" s="326"/>
      <c r="AN6" s="326"/>
      <c r="AO6" s="326"/>
      <c r="AP6" s="27"/>
      <c r="AQ6" s="29"/>
      <c r="BE6" s="324"/>
      <c r="BS6" s="22" t="s">
        <v>20</v>
      </c>
    </row>
    <row r="7" spans="1:74" ht="14.45" customHeight="1">
      <c r="B7" s="26"/>
      <c r="C7" s="27"/>
      <c r="D7" s="35" t="s">
        <v>21</v>
      </c>
      <c r="E7" s="27"/>
      <c r="F7" s="27"/>
      <c r="G7" s="27"/>
      <c r="H7" s="27"/>
      <c r="I7" s="27"/>
      <c r="J7" s="27"/>
      <c r="K7" s="33" t="s">
        <v>22</v>
      </c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35" t="s">
        <v>23</v>
      </c>
      <c r="AL7" s="27"/>
      <c r="AM7" s="27"/>
      <c r="AN7" s="33" t="s">
        <v>24</v>
      </c>
      <c r="AO7" s="27"/>
      <c r="AP7" s="27"/>
      <c r="AQ7" s="29"/>
      <c r="BE7" s="324"/>
      <c r="BS7" s="22" t="s">
        <v>25</v>
      </c>
    </row>
    <row r="8" spans="1:74" ht="14.45" customHeight="1">
      <c r="B8" s="26"/>
      <c r="C8" s="27"/>
      <c r="D8" s="35" t="s">
        <v>26</v>
      </c>
      <c r="E8" s="27"/>
      <c r="F8" s="27"/>
      <c r="G8" s="27"/>
      <c r="H8" s="27"/>
      <c r="I8" s="27"/>
      <c r="J8" s="27"/>
      <c r="K8" s="33" t="s">
        <v>27</v>
      </c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35" t="s">
        <v>28</v>
      </c>
      <c r="AL8" s="27"/>
      <c r="AM8" s="27"/>
      <c r="AN8" s="36" t="s">
        <v>29</v>
      </c>
      <c r="AO8" s="27"/>
      <c r="AP8" s="27"/>
      <c r="AQ8" s="29"/>
      <c r="BE8" s="324"/>
      <c r="BS8" s="22" t="s">
        <v>30</v>
      </c>
    </row>
    <row r="9" spans="1:74" ht="14.45" customHeight="1">
      <c r="B9" s="26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9"/>
      <c r="BE9" s="324"/>
      <c r="BS9" s="22" t="s">
        <v>31</v>
      </c>
    </row>
    <row r="10" spans="1:74" ht="14.45" customHeight="1">
      <c r="B10" s="26"/>
      <c r="C10" s="27"/>
      <c r="D10" s="35" t="s">
        <v>32</v>
      </c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35" t="s">
        <v>33</v>
      </c>
      <c r="AL10" s="27"/>
      <c r="AM10" s="27"/>
      <c r="AN10" s="33" t="s">
        <v>34</v>
      </c>
      <c r="AO10" s="27"/>
      <c r="AP10" s="27"/>
      <c r="AQ10" s="29"/>
      <c r="BE10" s="324"/>
      <c r="BS10" s="22" t="s">
        <v>20</v>
      </c>
    </row>
    <row r="11" spans="1:74" ht="18.399999999999999" customHeight="1">
      <c r="B11" s="26"/>
      <c r="C11" s="27"/>
      <c r="D11" s="27"/>
      <c r="E11" s="33" t="s">
        <v>35</v>
      </c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35" t="s">
        <v>36</v>
      </c>
      <c r="AL11" s="27"/>
      <c r="AM11" s="27"/>
      <c r="AN11" s="33" t="s">
        <v>37</v>
      </c>
      <c r="AO11" s="27"/>
      <c r="AP11" s="27"/>
      <c r="AQ11" s="29"/>
      <c r="BE11" s="324"/>
      <c r="BS11" s="22" t="s">
        <v>20</v>
      </c>
    </row>
    <row r="12" spans="1:74" ht="6.95" customHeight="1">
      <c r="B12" s="26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9"/>
      <c r="BE12" s="324"/>
      <c r="BS12" s="22" t="s">
        <v>20</v>
      </c>
    </row>
    <row r="13" spans="1:74" ht="14.45" customHeight="1">
      <c r="B13" s="26"/>
      <c r="C13" s="27"/>
      <c r="D13" s="35" t="s">
        <v>38</v>
      </c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35" t="s">
        <v>33</v>
      </c>
      <c r="AL13" s="27"/>
      <c r="AM13" s="27"/>
      <c r="AN13" s="37" t="s">
        <v>39</v>
      </c>
      <c r="AO13" s="27"/>
      <c r="AP13" s="27"/>
      <c r="AQ13" s="29"/>
      <c r="BE13" s="324"/>
      <c r="BS13" s="22" t="s">
        <v>20</v>
      </c>
    </row>
    <row r="14" spans="1:74">
      <c r="B14" s="26"/>
      <c r="C14" s="27"/>
      <c r="D14" s="27"/>
      <c r="E14" s="328" t="s">
        <v>39</v>
      </c>
      <c r="F14" s="329"/>
      <c r="G14" s="329"/>
      <c r="H14" s="329"/>
      <c r="I14" s="329"/>
      <c r="J14" s="329"/>
      <c r="K14" s="329"/>
      <c r="L14" s="329"/>
      <c r="M14" s="329"/>
      <c r="N14" s="329"/>
      <c r="O14" s="329"/>
      <c r="P14" s="329"/>
      <c r="Q14" s="329"/>
      <c r="R14" s="329"/>
      <c r="S14" s="329"/>
      <c r="T14" s="329"/>
      <c r="U14" s="329"/>
      <c r="V14" s="329"/>
      <c r="W14" s="329"/>
      <c r="X14" s="329"/>
      <c r="Y14" s="329"/>
      <c r="Z14" s="329"/>
      <c r="AA14" s="329"/>
      <c r="AB14" s="329"/>
      <c r="AC14" s="329"/>
      <c r="AD14" s="329"/>
      <c r="AE14" s="329"/>
      <c r="AF14" s="329"/>
      <c r="AG14" s="329"/>
      <c r="AH14" s="329"/>
      <c r="AI14" s="329"/>
      <c r="AJ14" s="329"/>
      <c r="AK14" s="35" t="s">
        <v>36</v>
      </c>
      <c r="AL14" s="27"/>
      <c r="AM14" s="27"/>
      <c r="AN14" s="37" t="s">
        <v>39</v>
      </c>
      <c r="AO14" s="27"/>
      <c r="AP14" s="27"/>
      <c r="AQ14" s="29"/>
      <c r="BE14" s="324"/>
      <c r="BS14" s="22" t="s">
        <v>20</v>
      </c>
    </row>
    <row r="15" spans="1:74" ht="6.95" customHeight="1">
      <c r="B15" s="26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9"/>
      <c r="BE15" s="324"/>
      <c r="BS15" s="22" t="s">
        <v>6</v>
      </c>
    </row>
    <row r="16" spans="1:74" ht="14.45" customHeight="1">
      <c r="B16" s="26"/>
      <c r="C16" s="27"/>
      <c r="D16" s="35" t="s">
        <v>40</v>
      </c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35" t="s">
        <v>33</v>
      </c>
      <c r="AL16" s="27"/>
      <c r="AM16" s="27"/>
      <c r="AN16" s="33" t="s">
        <v>41</v>
      </c>
      <c r="AO16" s="27"/>
      <c r="AP16" s="27"/>
      <c r="AQ16" s="29"/>
      <c r="BE16" s="324"/>
      <c r="BS16" s="22" t="s">
        <v>6</v>
      </c>
    </row>
    <row r="17" spans="2:71" ht="18.399999999999999" customHeight="1">
      <c r="B17" s="26"/>
      <c r="C17" s="27"/>
      <c r="D17" s="27"/>
      <c r="E17" s="33" t="s">
        <v>42</v>
      </c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35" t="s">
        <v>36</v>
      </c>
      <c r="AL17" s="27"/>
      <c r="AM17" s="27"/>
      <c r="AN17" s="33" t="s">
        <v>43</v>
      </c>
      <c r="AO17" s="27"/>
      <c r="AP17" s="27"/>
      <c r="AQ17" s="29"/>
      <c r="BE17" s="324"/>
      <c r="BS17" s="22" t="s">
        <v>6</v>
      </c>
    </row>
    <row r="18" spans="2:71" ht="6.95" customHeight="1">
      <c r="B18" s="26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9"/>
      <c r="BE18" s="324"/>
      <c r="BS18" s="22" t="s">
        <v>8</v>
      </c>
    </row>
    <row r="19" spans="2:71" ht="14.45" customHeight="1">
      <c r="B19" s="26"/>
      <c r="C19" s="27"/>
      <c r="D19" s="35" t="s">
        <v>44</v>
      </c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9"/>
      <c r="BE19" s="324"/>
      <c r="BS19" s="22" t="s">
        <v>8</v>
      </c>
    </row>
    <row r="20" spans="2:71" ht="48.75" customHeight="1">
      <c r="B20" s="26"/>
      <c r="C20" s="27"/>
      <c r="D20" s="27"/>
      <c r="E20" s="330" t="s">
        <v>45</v>
      </c>
      <c r="F20" s="330"/>
      <c r="G20" s="330"/>
      <c r="H20" s="330"/>
      <c r="I20" s="330"/>
      <c r="J20" s="330"/>
      <c r="K20" s="330"/>
      <c r="L20" s="330"/>
      <c r="M20" s="330"/>
      <c r="N20" s="330"/>
      <c r="O20" s="330"/>
      <c r="P20" s="330"/>
      <c r="Q20" s="330"/>
      <c r="R20" s="330"/>
      <c r="S20" s="330"/>
      <c r="T20" s="330"/>
      <c r="U20" s="330"/>
      <c r="V20" s="330"/>
      <c r="W20" s="330"/>
      <c r="X20" s="330"/>
      <c r="Y20" s="330"/>
      <c r="Z20" s="330"/>
      <c r="AA20" s="330"/>
      <c r="AB20" s="330"/>
      <c r="AC20" s="330"/>
      <c r="AD20" s="330"/>
      <c r="AE20" s="330"/>
      <c r="AF20" s="330"/>
      <c r="AG20" s="330"/>
      <c r="AH20" s="330"/>
      <c r="AI20" s="330"/>
      <c r="AJ20" s="330"/>
      <c r="AK20" s="330"/>
      <c r="AL20" s="330"/>
      <c r="AM20" s="330"/>
      <c r="AN20" s="330"/>
      <c r="AO20" s="27"/>
      <c r="AP20" s="27"/>
      <c r="AQ20" s="29"/>
      <c r="BE20" s="324"/>
      <c r="BS20" s="22" t="s">
        <v>6</v>
      </c>
    </row>
    <row r="21" spans="2:71" ht="6.95" customHeight="1">
      <c r="B21" s="26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9"/>
      <c r="BE21" s="324"/>
    </row>
    <row r="22" spans="2:71" ht="6.95" customHeight="1">
      <c r="B22" s="26"/>
      <c r="C22" s="27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27"/>
      <c r="AQ22" s="29"/>
      <c r="BE22" s="324"/>
    </row>
    <row r="23" spans="2:71" s="1" customFormat="1" ht="25.9" customHeight="1">
      <c r="B23" s="39"/>
      <c r="C23" s="40"/>
      <c r="D23" s="41" t="s">
        <v>46</v>
      </c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331">
        <f>ROUND(AG51,2)</f>
        <v>0</v>
      </c>
      <c r="AL23" s="332"/>
      <c r="AM23" s="332"/>
      <c r="AN23" s="332"/>
      <c r="AO23" s="332"/>
      <c r="AP23" s="40"/>
      <c r="AQ23" s="43"/>
      <c r="BE23" s="324"/>
    </row>
    <row r="24" spans="2:71" s="1" customFormat="1" ht="6.95" customHeight="1">
      <c r="B24" s="39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3"/>
      <c r="BE24" s="324"/>
    </row>
    <row r="25" spans="2:71" s="1" customFormat="1" ht="13.5">
      <c r="B25" s="39"/>
      <c r="C25" s="40"/>
      <c r="D25" s="40"/>
      <c r="E25" s="40"/>
      <c r="F25" s="40"/>
      <c r="G25" s="40"/>
      <c r="H25" s="40"/>
      <c r="I25" s="40"/>
      <c r="J25" s="40"/>
      <c r="K25" s="40"/>
      <c r="L25" s="333" t="s">
        <v>47</v>
      </c>
      <c r="M25" s="333"/>
      <c r="N25" s="333"/>
      <c r="O25" s="333"/>
      <c r="P25" s="40"/>
      <c r="Q25" s="40"/>
      <c r="R25" s="40"/>
      <c r="S25" s="40"/>
      <c r="T25" s="40"/>
      <c r="U25" s="40"/>
      <c r="V25" s="40"/>
      <c r="W25" s="333" t="s">
        <v>48</v>
      </c>
      <c r="X25" s="333"/>
      <c r="Y25" s="333"/>
      <c r="Z25" s="333"/>
      <c r="AA25" s="333"/>
      <c r="AB25" s="333"/>
      <c r="AC25" s="333"/>
      <c r="AD25" s="333"/>
      <c r="AE25" s="333"/>
      <c r="AF25" s="40"/>
      <c r="AG25" s="40"/>
      <c r="AH25" s="40"/>
      <c r="AI25" s="40"/>
      <c r="AJ25" s="40"/>
      <c r="AK25" s="333" t="s">
        <v>49</v>
      </c>
      <c r="AL25" s="333"/>
      <c r="AM25" s="333"/>
      <c r="AN25" s="333"/>
      <c r="AO25" s="333"/>
      <c r="AP25" s="40"/>
      <c r="AQ25" s="43"/>
      <c r="BE25" s="324"/>
    </row>
    <row r="26" spans="2:71" s="2" customFormat="1" ht="14.45" customHeight="1">
      <c r="B26" s="45"/>
      <c r="C26" s="46"/>
      <c r="D26" s="47" t="s">
        <v>50</v>
      </c>
      <c r="E26" s="46"/>
      <c r="F26" s="47" t="s">
        <v>51</v>
      </c>
      <c r="G26" s="46"/>
      <c r="H26" s="46"/>
      <c r="I26" s="46"/>
      <c r="J26" s="46"/>
      <c r="K26" s="46"/>
      <c r="L26" s="334">
        <v>0.21</v>
      </c>
      <c r="M26" s="335"/>
      <c r="N26" s="335"/>
      <c r="O26" s="335"/>
      <c r="P26" s="46"/>
      <c r="Q26" s="46"/>
      <c r="R26" s="46"/>
      <c r="S26" s="46"/>
      <c r="T26" s="46"/>
      <c r="U26" s="46"/>
      <c r="V26" s="46"/>
      <c r="W26" s="336">
        <f>ROUND(AZ51,2)</f>
        <v>0</v>
      </c>
      <c r="X26" s="335"/>
      <c r="Y26" s="335"/>
      <c r="Z26" s="335"/>
      <c r="AA26" s="335"/>
      <c r="AB26" s="335"/>
      <c r="AC26" s="335"/>
      <c r="AD26" s="335"/>
      <c r="AE26" s="335"/>
      <c r="AF26" s="46"/>
      <c r="AG26" s="46"/>
      <c r="AH26" s="46"/>
      <c r="AI26" s="46"/>
      <c r="AJ26" s="46"/>
      <c r="AK26" s="336">
        <f>ROUND(AV51,2)</f>
        <v>0</v>
      </c>
      <c r="AL26" s="335"/>
      <c r="AM26" s="335"/>
      <c r="AN26" s="335"/>
      <c r="AO26" s="335"/>
      <c r="AP26" s="46"/>
      <c r="AQ26" s="48"/>
      <c r="BE26" s="324"/>
    </row>
    <row r="27" spans="2:71" s="2" customFormat="1" ht="14.45" customHeight="1">
      <c r="B27" s="45"/>
      <c r="C27" s="46"/>
      <c r="D27" s="46"/>
      <c r="E27" s="46"/>
      <c r="F27" s="47" t="s">
        <v>52</v>
      </c>
      <c r="G27" s="46"/>
      <c r="H27" s="46"/>
      <c r="I27" s="46"/>
      <c r="J27" s="46"/>
      <c r="K27" s="46"/>
      <c r="L27" s="334">
        <v>0.15</v>
      </c>
      <c r="M27" s="335"/>
      <c r="N27" s="335"/>
      <c r="O27" s="335"/>
      <c r="P27" s="46"/>
      <c r="Q27" s="46"/>
      <c r="R27" s="46"/>
      <c r="S27" s="46"/>
      <c r="T27" s="46"/>
      <c r="U27" s="46"/>
      <c r="V27" s="46"/>
      <c r="W27" s="336">
        <f>ROUND(BA51,2)</f>
        <v>0</v>
      </c>
      <c r="X27" s="335"/>
      <c r="Y27" s="335"/>
      <c r="Z27" s="335"/>
      <c r="AA27" s="335"/>
      <c r="AB27" s="335"/>
      <c r="AC27" s="335"/>
      <c r="AD27" s="335"/>
      <c r="AE27" s="335"/>
      <c r="AF27" s="46"/>
      <c r="AG27" s="46"/>
      <c r="AH27" s="46"/>
      <c r="AI27" s="46"/>
      <c r="AJ27" s="46"/>
      <c r="AK27" s="336">
        <f>ROUND(AW51,2)</f>
        <v>0</v>
      </c>
      <c r="AL27" s="335"/>
      <c r="AM27" s="335"/>
      <c r="AN27" s="335"/>
      <c r="AO27" s="335"/>
      <c r="AP27" s="46"/>
      <c r="AQ27" s="48"/>
      <c r="BE27" s="324"/>
    </row>
    <row r="28" spans="2:71" s="2" customFormat="1" ht="14.45" hidden="1" customHeight="1">
      <c r="B28" s="45"/>
      <c r="C28" s="46"/>
      <c r="D28" s="46"/>
      <c r="E28" s="46"/>
      <c r="F28" s="47" t="s">
        <v>53</v>
      </c>
      <c r="G28" s="46"/>
      <c r="H28" s="46"/>
      <c r="I28" s="46"/>
      <c r="J28" s="46"/>
      <c r="K28" s="46"/>
      <c r="L28" s="334">
        <v>0.21</v>
      </c>
      <c r="M28" s="335"/>
      <c r="N28" s="335"/>
      <c r="O28" s="335"/>
      <c r="P28" s="46"/>
      <c r="Q28" s="46"/>
      <c r="R28" s="46"/>
      <c r="S28" s="46"/>
      <c r="T28" s="46"/>
      <c r="U28" s="46"/>
      <c r="V28" s="46"/>
      <c r="W28" s="336">
        <f>ROUND(BB51,2)</f>
        <v>0</v>
      </c>
      <c r="X28" s="335"/>
      <c r="Y28" s="335"/>
      <c r="Z28" s="335"/>
      <c r="AA28" s="335"/>
      <c r="AB28" s="335"/>
      <c r="AC28" s="335"/>
      <c r="AD28" s="335"/>
      <c r="AE28" s="335"/>
      <c r="AF28" s="46"/>
      <c r="AG28" s="46"/>
      <c r="AH28" s="46"/>
      <c r="AI28" s="46"/>
      <c r="AJ28" s="46"/>
      <c r="AK28" s="336">
        <v>0</v>
      </c>
      <c r="AL28" s="335"/>
      <c r="AM28" s="335"/>
      <c r="AN28" s="335"/>
      <c r="AO28" s="335"/>
      <c r="AP28" s="46"/>
      <c r="AQ28" s="48"/>
      <c r="BE28" s="324"/>
    </row>
    <row r="29" spans="2:71" s="2" customFormat="1" ht="14.45" hidden="1" customHeight="1">
      <c r="B29" s="45"/>
      <c r="C29" s="46"/>
      <c r="D29" s="46"/>
      <c r="E29" s="46"/>
      <c r="F29" s="47" t="s">
        <v>54</v>
      </c>
      <c r="G29" s="46"/>
      <c r="H29" s="46"/>
      <c r="I29" s="46"/>
      <c r="J29" s="46"/>
      <c r="K29" s="46"/>
      <c r="L29" s="334">
        <v>0.15</v>
      </c>
      <c r="M29" s="335"/>
      <c r="N29" s="335"/>
      <c r="O29" s="335"/>
      <c r="P29" s="46"/>
      <c r="Q29" s="46"/>
      <c r="R29" s="46"/>
      <c r="S29" s="46"/>
      <c r="T29" s="46"/>
      <c r="U29" s="46"/>
      <c r="V29" s="46"/>
      <c r="W29" s="336">
        <f>ROUND(BC51,2)</f>
        <v>0</v>
      </c>
      <c r="X29" s="335"/>
      <c r="Y29" s="335"/>
      <c r="Z29" s="335"/>
      <c r="AA29" s="335"/>
      <c r="AB29" s="335"/>
      <c r="AC29" s="335"/>
      <c r="AD29" s="335"/>
      <c r="AE29" s="335"/>
      <c r="AF29" s="46"/>
      <c r="AG29" s="46"/>
      <c r="AH29" s="46"/>
      <c r="AI29" s="46"/>
      <c r="AJ29" s="46"/>
      <c r="AK29" s="336">
        <v>0</v>
      </c>
      <c r="AL29" s="335"/>
      <c r="AM29" s="335"/>
      <c r="AN29" s="335"/>
      <c r="AO29" s="335"/>
      <c r="AP29" s="46"/>
      <c r="AQ29" s="48"/>
      <c r="BE29" s="324"/>
    </row>
    <row r="30" spans="2:71" s="2" customFormat="1" ht="14.45" hidden="1" customHeight="1">
      <c r="B30" s="45"/>
      <c r="C30" s="46"/>
      <c r="D30" s="46"/>
      <c r="E30" s="46"/>
      <c r="F30" s="47" t="s">
        <v>55</v>
      </c>
      <c r="G30" s="46"/>
      <c r="H30" s="46"/>
      <c r="I30" s="46"/>
      <c r="J30" s="46"/>
      <c r="K30" s="46"/>
      <c r="L30" s="334">
        <v>0</v>
      </c>
      <c r="M30" s="335"/>
      <c r="N30" s="335"/>
      <c r="O30" s="335"/>
      <c r="P30" s="46"/>
      <c r="Q30" s="46"/>
      <c r="R30" s="46"/>
      <c r="S30" s="46"/>
      <c r="T30" s="46"/>
      <c r="U30" s="46"/>
      <c r="V30" s="46"/>
      <c r="W30" s="336">
        <f>ROUND(BD51,2)</f>
        <v>0</v>
      </c>
      <c r="X30" s="335"/>
      <c r="Y30" s="335"/>
      <c r="Z30" s="335"/>
      <c r="AA30" s="335"/>
      <c r="AB30" s="335"/>
      <c r="AC30" s="335"/>
      <c r="AD30" s="335"/>
      <c r="AE30" s="335"/>
      <c r="AF30" s="46"/>
      <c r="AG30" s="46"/>
      <c r="AH30" s="46"/>
      <c r="AI30" s="46"/>
      <c r="AJ30" s="46"/>
      <c r="AK30" s="336">
        <v>0</v>
      </c>
      <c r="AL30" s="335"/>
      <c r="AM30" s="335"/>
      <c r="AN30" s="335"/>
      <c r="AO30" s="335"/>
      <c r="AP30" s="46"/>
      <c r="AQ30" s="48"/>
      <c r="BE30" s="324"/>
    </row>
    <row r="31" spans="2:71" s="1" customFormat="1" ht="6.95" customHeight="1">
      <c r="B31" s="39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3"/>
      <c r="BE31" s="324"/>
    </row>
    <row r="32" spans="2:71" s="1" customFormat="1" ht="25.9" customHeight="1">
      <c r="B32" s="39"/>
      <c r="C32" s="49"/>
      <c r="D32" s="50" t="s">
        <v>56</v>
      </c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2" t="s">
        <v>57</v>
      </c>
      <c r="U32" s="51"/>
      <c r="V32" s="51"/>
      <c r="W32" s="51"/>
      <c r="X32" s="337" t="s">
        <v>58</v>
      </c>
      <c r="Y32" s="338"/>
      <c r="Z32" s="338"/>
      <c r="AA32" s="338"/>
      <c r="AB32" s="338"/>
      <c r="AC32" s="51"/>
      <c r="AD32" s="51"/>
      <c r="AE32" s="51"/>
      <c r="AF32" s="51"/>
      <c r="AG32" s="51"/>
      <c r="AH32" s="51"/>
      <c r="AI32" s="51"/>
      <c r="AJ32" s="51"/>
      <c r="AK32" s="339">
        <f>SUM(AK23:AK30)</f>
        <v>0</v>
      </c>
      <c r="AL32" s="338"/>
      <c r="AM32" s="338"/>
      <c r="AN32" s="338"/>
      <c r="AO32" s="340"/>
      <c r="AP32" s="49"/>
      <c r="AQ32" s="53"/>
      <c r="BE32" s="324"/>
    </row>
    <row r="33" spans="2:56" s="1" customFormat="1" ht="6.95" customHeight="1">
      <c r="B33" s="39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3"/>
    </row>
    <row r="34" spans="2:56" s="1" customFormat="1" ht="6.95" customHeight="1">
      <c r="B34" s="54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6"/>
    </row>
    <row r="38" spans="2:56" s="1" customFormat="1" ht="6.95" customHeight="1">
      <c r="B38" s="57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9"/>
    </row>
    <row r="39" spans="2:56" s="1" customFormat="1" ht="36.950000000000003" customHeight="1">
      <c r="B39" s="39"/>
      <c r="C39" s="60" t="s">
        <v>59</v>
      </c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59"/>
    </row>
    <row r="40" spans="2:56" s="1" customFormat="1" ht="6.95" customHeight="1">
      <c r="B40" s="39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59"/>
    </row>
    <row r="41" spans="2:56" s="3" customFormat="1" ht="14.45" customHeight="1">
      <c r="B41" s="62"/>
      <c r="C41" s="63" t="s">
        <v>15</v>
      </c>
      <c r="D41" s="64"/>
      <c r="E41" s="64"/>
      <c r="F41" s="64"/>
      <c r="G41" s="64"/>
      <c r="H41" s="64"/>
      <c r="I41" s="64"/>
      <c r="J41" s="64"/>
      <c r="K41" s="64"/>
      <c r="L41" s="64" t="str">
        <f>K5</f>
        <v>0022016</v>
      </c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5"/>
    </row>
    <row r="42" spans="2:56" s="4" customFormat="1" ht="36.950000000000003" customHeight="1">
      <c r="B42" s="66"/>
      <c r="C42" s="67" t="s">
        <v>18</v>
      </c>
      <c r="D42" s="68"/>
      <c r="E42" s="68"/>
      <c r="F42" s="68"/>
      <c r="G42" s="68"/>
      <c r="H42" s="68"/>
      <c r="I42" s="68"/>
      <c r="J42" s="68"/>
      <c r="K42" s="68"/>
      <c r="L42" s="341" t="str">
        <f>K6</f>
        <v>Rodinný dům Velké Hamry 519</v>
      </c>
      <c r="M42" s="342"/>
      <c r="N42" s="342"/>
      <c r="O42" s="342"/>
      <c r="P42" s="342"/>
      <c r="Q42" s="342"/>
      <c r="R42" s="342"/>
      <c r="S42" s="342"/>
      <c r="T42" s="342"/>
      <c r="U42" s="342"/>
      <c r="V42" s="342"/>
      <c r="W42" s="342"/>
      <c r="X42" s="342"/>
      <c r="Y42" s="342"/>
      <c r="Z42" s="342"/>
      <c r="AA42" s="342"/>
      <c r="AB42" s="342"/>
      <c r="AC42" s="342"/>
      <c r="AD42" s="342"/>
      <c r="AE42" s="342"/>
      <c r="AF42" s="342"/>
      <c r="AG42" s="342"/>
      <c r="AH42" s="342"/>
      <c r="AI42" s="342"/>
      <c r="AJ42" s="342"/>
      <c r="AK42" s="342"/>
      <c r="AL42" s="342"/>
      <c r="AM42" s="342"/>
      <c r="AN42" s="342"/>
      <c r="AO42" s="342"/>
      <c r="AP42" s="68"/>
      <c r="AQ42" s="68"/>
      <c r="AR42" s="69"/>
    </row>
    <row r="43" spans="2:56" s="1" customFormat="1" ht="6.95" customHeight="1">
      <c r="B43" s="39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59"/>
    </row>
    <row r="44" spans="2:56" s="1" customFormat="1">
      <c r="B44" s="39"/>
      <c r="C44" s="63" t="s">
        <v>26</v>
      </c>
      <c r="D44" s="61"/>
      <c r="E44" s="61"/>
      <c r="F44" s="61"/>
      <c r="G44" s="61"/>
      <c r="H44" s="61"/>
      <c r="I44" s="61"/>
      <c r="J44" s="61"/>
      <c r="K44" s="61"/>
      <c r="L44" s="70" t="str">
        <f>IF(K8="","",K8)</f>
        <v>Velké Hamry</v>
      </c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3" t="s">
        <v>28</v>
      </c>
      <c r="AJ44" s="61"/>
      <c r="AK44" s="61"/>
      <c r="AL44" s="61"/>
      <c r="AM44" s="343" t="str">
        <f>IF(AN8= "","",AN8)</f>
        <v>14.12.2016</v>
      </c>
      <c r="AN44" s="343"/>
      <c r="AO44" s="61"/>
      <c r="AP44" s="61"/>
      <c r="AQ44" s="61"/>
      <c r="AR44" s="59"/>
    </row>
    <row r="45" spans="2:56" s="1" customFormat="1" ht="6.95" customHeight="1">
      <c r="B45" s="39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59"/>
    </row>
    <row r="46" spans="2:56" s="1" customFormat="1">
      <c r="B46" s="39"/>
      <c r="C46" s="63" t="s">
        <v>32</v>
      </c>
      <c r="D46" s="61"/>
      <c r="E46" s="61"/>
      <c r="F46" s="61"/>
      <c r="G46" s="61"/>
      <c r="H46" s="61"/>
      <c r="I46" s="61"/>
      <c r="J46" s="61"/>
      <c r="K46" s="61"/>
      <c r="L46" s="64" t="str">
        <f>IF(E11= "","",E11)</f>
        <v>Město Velké Hamry</v>
      </c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3" t="s">
        <v>40</v>
      </c>
      <c r="AJ46" s="61"/>
      <c r="AK46" s="61"/>
      <c r="AL46" s="61"/>
      <c r="AM46" s="344" t="str">
        <f>IF(E17="","",E17)</f>
        <v>Comfort space, a.s.</v>
      </c>
      <c r="AN46" s="344"/>
      <c r="AO46" s="344"/>
      <c r="AP46" s="344"/>
      <c r="AQ46" s="61"/>
      <c r="AR46" s="59"/>
      <c r="AS46" s="345" t="s">
        <v>60</v>
      </c>
      <c r="AT46" s="346"/>
      <c r="AU46" s="72"/>
      <c r="AV46" s="72"/>
      <c r="AW46" s="72"/>
      <c r="AX46" s="72"/>
      <c r="AY46" s="72"/>
      <c r="AZ46" s="72"/>
      <c r="BA46" s="72"/>
      <c r="BB46" s="72"/>
      <c r="BC46" s="72"/>
      <c r="BD46" s="73"/>
    </row>
    <row r="47" spans="2:56" s="1" customFormat="1">
      <c r="B47" s="39"/>
      <c r="C47" s="63" t="s">
        <v>38</v>
      </c>
      <c r="D47" s="61"/>
      <c r="E47" s="61"/>
      <c r="F47" s="61"/>
      <c r="G47" s="61"/>
      <c r="H47" s="61"/>
      <c r="I47" s="61"/>
      <c r="J47" s="61"/>
      <c r="K47" s="61"/>
      <c r="L47" s="64" t="str">
        <f>IF(E14= "Vyplň údaj","",E14)</f>
        <v/>
      </c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59"/>
      <c r="AS47" s="347"/>
      <c r="AT47" s="348"/>
      <c r="AU47" s="74"/>
      <c r="AV47" s="74"/>
      <c r="AW47" s="74"/>
      <c r="AX47" s="74"/>
      <c r="AY47" s="74"/>
      <c r="AZ47" s="74"/>
      <c r="BA47" s="74"/>
      <c r="BB47" s="74"/>
      <c r="BC47" s="74"/>
      <c r="BD47" s="75"/>
    </row>
    <row r="48" spans="2:56" s="1" customFormat="1" ht="10.9" customHeight="1">
      <c r="B48" s="39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59"/>
      <c r="AS48" s="349"/>
      <c r="AT48" s="350"/>
      <c r="AU48" s="40"/>
      <c r="AV48" s="40"/>
      <c r="AW48" s="40"/>
      <c r="AX48" s="40"/>
      <c r="AY48" s="40"/>
      <c r="AZ48" s="40"/>
      <c r="BA48" s="40"/>
      <c r="BB48" s="40"/>
      <c r="BC48" s="40"/>
      <c r="BD48" s="76"/>
    </row>
    <row r="49" spans="1:91" s="1" customFormat="1" ht="29.25" customHeight="1">
      <c r="B49" s="39"/>
      <c r="C49" s="351" t="s">
        <v>61</v>
      </c>
      <c r="D49" s="352"/>
      <c r="E49" s="352"/>
      <c r="F49" s="352"/>
      <c r="G49" s="352"/>
      <c r="H49" s="77"/>
      <c r="I49" s="353" t="s">
        <v>62</v>
      </c>
      <c r="J49" s="352"/>
      <c r="K49" s="352"/>
      <c r="L49" s="352"/>
      <c r="M49" s="352"/>
      <c r="N49" s="352"/>
      <c r="O49" s="352"/>
      <c r="P49" s="352"/>
      <c r="Q49" s="352"/>
      <c r="R49" s="352"/>
      <c r="S49" s="352"/>
      <c r="T49" s="352"/>
      <c r="U49" s="352"/>
      <c r="V49" s="352"/>
      <c r="W49" s="352"/>
      <c r="X49" s="352"/>
      <c r="Y49" s="352"/>
      <c r="Z49" s="352"/>
      <c r="AA49" s="352"/>
      <c r="AB49" s="352"/>
      <c r="AC49" s="352"/>
      <c r="AD49" s="352"/>
      <c r="AE49" s="352"/>
      <c r="AF49" s="352"/>
      <c r="AG49" s="354" t="s">
        <v>63</v>
      </c>
      <c r="AH49" s="352"/>
      <c r="AI49" s="352"/>
      <c r="AJ49" s="352"/>
      <c r="AK49" s="352"/>
      <c r="AL49" s="352"/>
      <c r="AM49" s="352"/>
      <c r="AN49" s="353" t="s">
        <v>64</v>
      </c>
      <c r="AO49" s="352"/>
      <c r="AP49" s="352"/>
      <c r="AQ49" s="78" t="s">
        <v>65</v>
      </c>
      <c r="AR49" s="59"/>
      <c r="AS49" s="79" t="s">
        <v>66</v>
      </c>
      <c r="AT49" s="80" t="s">
        <v>67</v>
      </c>
      <c r="AU49" s="80" t="s">
        <v>68</v>
      </c>
      <c r="AV49" s="80" t="s">
        <v>69</v>
      </c>
      <c r="AW49" s="80" t="s">
        <v>70</v>
      </c>
      <c r="AX49" s="80" t="s">
        <v>71</v>
      </c>
      <c r="AY49" s="80" t="s">
        <v>72</v>
      </c>
      <c r="AZ49" s="80" t="s">
        <v>73</v>
      </c>
      <c r="BA49" s="80" t="s">
        <v>74</v>
      </c>
      <c r="BB49" s="80" t="s">
        <v>75</v>
      </c>
      <c r="BC49" s="80" t="s">
        <v>76</v>
      </c>
      <c r="BD49" s="81" t="s">
        <v>77</v>
      </c>
    </row>
    <row r="50" spans="1:91" s="1" customFormat="1" ht="10.9" customHeight="1">
      <c r="B50" s="39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59"/>
      <c r="AS50" s="82"/>
      <c r="AT50" s="83"/>
      <c r="AU50" s="83"/>
      <c r="AV50" s="83"/>
      <c r="AW50" s="83"/>
      <c r="AX50" s="83"/>
      <c r="AY50" s="83"/>
      <c r="AZ50" s="83"/>
      <c r="BA50" s="83"/>
      <c r="BB50" s="83"/>
      <c r="BC50" s="83"/>
      <c r="BD50" s="84"/>
    </row>
    <row r="51" spans="1:91" s="4" customFormat="1" ht="32.450000000000003" customHeight="1">
      <c r="B51" s="66"/>
      <c r="C51" s="85" t="s">
        <v>78</v>
      </c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358">
        <f>ROUND(AG52,2)</f>
        <v>0</v>
      </c>
      <c r="AH51" s="358"/>
      <c r="AI51" s="358"/>
      <c r="AJ51" s="358"/>
      <c r="AK51" s="358"/>
      <c r="AL51" s="358"/>
      <c r="AM51" s="358"/>
      <c r="AN51" s="359">
        <f>SUM(AG51,AT51)</f>
        <v>0</v>
      </c>
      <c r="AO51" s="359"/>
      <c r="AP51" s="359"/>
      <c r="AQ51" s="87" t="s">
        <v>24</v>
      </c>
      <c r="AR51" s="69"/>
      <c r="AS51" s="88">
        <f>ROUND(AS52,2)</f>
        <v>0</v>
      </c>
      <c r="AT51" s="89">
        <f>ROUND(SUM(AV51:AW51),2)</f>
        <v>0</v>
      </c>
      <c r="AU51" s="90">
        <f>ROUND(AU52,5)</f>
        <v>0</v>
      </c>
      <c r="AV51" s="89">
        <f>ROUND(AZ51*L26,2)</f>
        <v>0</v>
      </c>
      <c r="AW51" s="89">
        <f>ROUND(BA51*L27,2)</f>
        <v>0</v>
      </c>
      <c r="AX51" s="89">
        <f>ROUND(BB51*L26,2)</f>
        <v>0</v>
      </c>
      <c r="AY51" s="89">
        <f>ROUND(BC51*L27,2)</f>
        <v>0</v>
      </c>
      <c r="AZ51" s="89">
        <f>ROUND(AZ52,2)</f>
        <v>0</v>
      </c>
      <c r="BA51" s="89">
        <f>ROUND(BA52,2)</f>
        <v>0</v>
      </c>
      <c r="BB51" s="89">
        <f>ROUND(BB52,2)</f>
        <v>0</v>
      </c>
      <c r="BC51" s="89">
        <f>ROUND(BC52,2)</f>
        <v>0</v>
      </c>
      <c r="BD51" s="91">
        <f>ROUND(BD52,2)</f>
        <v>0</v>
      </c>
      <c r="BS51" s="92" t="s">
        <v>79</v>
      </c>
      <c r="BT51" s="92" t="s">
        <v>80</v>
      </c>
      <c r="BU51" s="93" t="s">
        <v>81</v>
      </c>
      <c r="BV51" s="92" t="s">
        <v>82</v>
      </c>
      <c r="BW51" s="92" t="s">
        <v>7</v>
      </c>
      <c r="BX51" s="92" t="s">
        <v>83</v>
      </c>
      <c r="CL51" s="92" t="s">
        <v>22</v>
      </c>
    </row>
    <row r="52" spans="1:91" s="5" customFormat="1" ht="22.5" customHeight="1">
      <c r="A52" s="94" t="s">
        <v>84</v>
      </c>
      <c r="B52" s="95"/>
      <c r="C52" s="96"/>
      <c r="D52" s="357" t="s">
        <v>85</v>
      </c>
      <c r="E52" s="357"/>
      <c r="F52" s="357"/>
      <c r="G52" s="357"/>
      <c r="H52" s="357"/>
      <c r="I52" s="97"/>
      <c r="J52" s="357" t="s">
        <v>86</v>
      </c>
      <c r="K52" s="357"/>
      <c r="L52" s="357"/>
      <c r="M52" s="357"/>
      <c r="N52" s="357"/>
      <c r="O52" s="357"/>
      <c r="P52" s="357"/>
      <c r="Q52" s="357"/>
      <c r="R52" s="357"/>
      <c r="S52" s="357"/>
      <c r="T52" s="357"/>
      <c r="U52" s="357"/>
      <c r="V52" s="357"/>
      <c r="W52" s="357"/>
      <c r="X52" s="357"/>
      <c r="Y52" s="357"/>
      <c r="Z52" s="357"/>
      <c r="AA52" s="357"/>
      <c r="AB52" s="357"/>
      <c r="AC52" s="357"/>
      <c r="AD52" s="357"/>
      <c r="AE52" s="357"/>
      <c r="AF52" s="357"/>
      <c r="AG52" s="355">
        <f>'663 - Velké Hamry, č.p. 519'!J27</f>
        <v>0</v>
      </c>
      <c r="AH52" s="356"/>
      <c r="AI52" s="356"/>
      <c r="AJ52" s="356"/>
      <c r="AK52" s="356"/>
      <c r="AL52" s="356"/>
      <c r="AM52" s="356"/>
      <c r="AN52" s="355">
        <f>SUM(AG52,AT52)</f>
        <v>0</v>
      </c>
      <c r="AO52" s="356"/>
      <c r="AP52" s="356"/>
      <c r="AQ52" s="98" t="s">
        <v>87</v>
      </c>
      <c r="AR52" s="99"/>
      <c r="AS52" s="100">
        <v>0</v>
      </c>
      <c r="AT52" s="101">
        <f>ROUND(SUM(AV52:AW52),2)</f>
        <v>0</v>
      </c>
      <c r="AU52" s="102">
        <f>'663 - Velké Hamry, č.p. 519'!P112</f>
        <v>0</v>
      </c>
      <c r="AV52" s="101">
        <f>'663 - Velké Hamry, č.p. 519'!J30</f>
        <v>0</v>
      </c>
      <c r="AW52" s="101">
        <f>'663 - Velké Hamry, č.p. 519'!J31</f>
        <v>0</v>
      </c>
      <c r="AX52" s="101">
        <f>'663 - Velké Hamry, č.p. 519'!J32</f>
        <v>0</v>
      </c>
      <c r="AY52" s="101">
        <f>'663 - Velké Hamry, č.p. 519'!J33</f>
        <v>0</v>
      </c>
      <c r="AZ52" s="101">
        <f>'663 - Velké Hamry, č.p. 519'!F30</f>
        <v>0</v>
      </c>
      <c r="BA52" s="101">
        <f>'663 - Velké Hamry, č.p. 519'!F31</f>
        <v>0</v>
      </c>
      <c r="BB52" s="101">
        <f>'663 - Velké Hamry, č.p. 519'!F32</f>
        <v>0</v>
      </c>
      <c r="BC52" s="101">
        <f>'663 - Velké Hamry, č.p. 519'!F33</f>
        <v>0</v>
      </c>
      <c r="BD52" s="103">
        <f>'663 - Velké Hamry, č.p. 519'!F34</f>
        <v>0</v>
      </c>
      <c r="BT52" s="104" t="s">
        <v>25</v>
      </c>
      <c r="BV52" s="104" t="s">
        <v>82</v>
      </c>
      <c r="BW52" s="104" t="s">
        <v>88</v>
      </c>
      <c r="BX52" s="104" t="s">
        <v>7</v>
      </c>
      <c r="CL52" s="104" t="s">
        <v>22</v>
      </c>
      <c r="CM52" s="104" t="s">
        <v>25</v>
      </c>
    </row>
    <row r="53" spans="1:91" s="1" customFormat="1" ht="30" customHeight="1">
      <c r="B53" s="39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59"/>
    </row>
    <row r="54" spans="1:91" s="1" customFormat="1" ht="6.95" customHeight="1">
      <c r="B54" s="54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9"/>
    </row>
  </sheetData>
  <sheetProtection algorithmName="SHA-512" hashValue="tRviYiEYx38msPEZpXQRxO9qimc95GbScWWYa55IFYdME7+VblpPYUfygiKDzDFmnYkVzz3wMgOjNbRh07heFw==" saltValue="/1bFQ9mG9msdpBq6vvya1g==" spinCount="100000" sheet="1" objects="1" scenarios="1" formatCells="0" formatColumns="0" formatRows="0" sort="0" autoFilter="0"/>
  <mergeCells count="41">
    <mergeCell ref="AR2:BE2"/>
    <mergeCell ref="AN52:AP52"/>
    <mergeCell ref="AG52:AM52"/>
    <mergeCell ref="D52:H52"/>
    <mergeCell ref="J52:AF52"/>
    <mergeCell ref="AG51:AM51"/>
    <mergeCell ref="AN51:AP51"/>
    <mergeCell ref="L42:AO42"/>
    <mergeCell ref="AM44:AN44"/>
    <mergeCell ref="AM46:AP46"/>
    <mergeCell ref="AS46:AT48"/>
    <mergeCell ref="C49:G49"/>
    <mergeCell ref="I49:AF49"/>
    <mergeCell ref="AG49:AM49"/>
    <mergeCell ref="AN49:AP49"/>
    <mergeCell ref="L30:O30"/>
    <mergeCell ref="W30:AE30"/>
    <mergeCell ref="AK30:AO30"/>
    <mergeCell ref="X32:AB32"/>
    <mergeCell ref="AK32:AO32"/>
    <mergeCell ref="W28:AE28"/>
    <mergeCell ref="AK28:AO28"/>
    <mergeCell ref="L29:O29"/>
    <mergeCell ref="W29:AE29"/>
    <mergeCell ref="AK29:AO29"/>
    <mergeCell ref="BE5:BE32"/>
    <mergeCell ref="K5:AO5"/>
    <mergeCell ref="K6:AO6"/>
    <mergeCell ref="E14:AJ14"/>
    <mergeCell ref="E20:AN20"/>
    <mergeCell ref="AK23:AO23"/>
    <mergeCell ref="L25:O25"/>
    <mergeCell ref="W25:AE25"/>
    <mergeCell ref="AK25:AO25"/>
    <mergeCell ref="L26:O26"/>
    <mergeCell ref="W26:AE26"/>
    <mergeCell ref="AK26:AO26"/>
    <mergeCell ref="L27:O27"/>
    <mergeCell ref="W27:AE27"/>
    <mergeCell ref="AK27:AO27"/>
    <mergeCell ref="L28:O28"/>
  </mergeCells>
  <hyperlinks>
    <hyperlink ref="K1:S1" location="C2" display="1) Rekapitulace stavby"/>
    <hyperlink ref="W1:AI1" location="C51" display="2) Rekapitulace objektů stavby a soupisů prací"/>
    <hyperlink ref="A52" location="'663 - Velké Hamry, č.p. 519'!C2" display="/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28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05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19"/>
      <c r="B1" s="106"/>
      <c r="C1" s="106"/>
      <c r="D1" s="107" t="s">
        <v>1</v>
      </c>
      <c r="E1" s="106"/>
      <c r="F1" s="108" t="s">
        <v>89</v>
      </c>
      <c r="G1" s="368" t="s">
        <v>90</v>
      </c>
      <c r="H1" s="368"/>
      <c r="I1" s="109"/>
      <c r="J1" s="108" t="s">
        <v>91</v>
      </c>
      <c r="K1" s="107" t="s">
        <v>92</v>
      </c>
      <c r="L1" s="108" t="s">
        <v>93</v>
      </c>
      <c r="M1" s="108"/>
      <c r="N1" s="108"/>
      <c r="O1" s="108"/>
      <c r="P1" s="108"/>
      <c r="Q1" s="108"/>
      <c r="R1" s="108"/>
      <c r="S1" s="108"/>
      <c r="T1" s="108"/>
      <c r="U1" s="18"/>
      <c r="V1" s="18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</row>
    <row r="2" spans="1:70" ht="36.950000000000003" customHeight="1">
      <c r="L2" s="360"/>
      <c r="M2" s="360"/>
      <c r="N2" s="360"/>
      <c r="O2" s="360"/>
      <c r="P2" s="360"/>
      <c r="Q2" s="360"/>
      <c r="R2" s="360"/>
      <c r="S2" s="360"/>
      <c r="T2" s="360"/>
      <c r="U2" s="360"/>
      <c r="V2" s="360"/>
      <c r="AT2" s="22" t="s">
        <v>88</v>
      </c>
    </row>
    <row r="3" spans="1:70" ht="6.95" customHeight="1">
      <c r="B3" s="23"/>
      <c r="C3" s="24"/>
      <c r="D3" s="24"/>
      <c r="E3" s="24"/>
      <c r="F3" s="24"/>
      <c r="G3" s="24"/>
      <c r="H3" s="24"/>
      <c r="I3" s="110"/>
      <c r="J3" s="24"/>
      <c r="K3" s="25"/>
      <c r="AT3" s="22" t="s">
        <v>25</v>
      </c>
    </row>
    <row r="4" spans="1:70" ht="36.950000000000003" customHeight="1">
      <c r="B4" s="26"/>
      <c r="C4" s="27"/>
      <c r="D4" s="28" t="s">
        <v>94</v>
      </c>
      <c r="E4" s="27"/>
      <c r="F4" s="27"/>
      <c r="G4" s="27"/>
      <c r="H4" s="27"/>
      <c r="I4" s="111"/>
      <c r="J4" s="27"/>
      <c r="K4" s="29"/>
      <c r="M4" s="30" t="s">
        <v>12</v>
      </c>
      <c r="AT4" s="22" t="s">
        <v>6</v>
      </c>
    </row>
    <row r="5" spans="1:70" ht="6.95" customHeight="1">
      <c r="B5" s="26"/>
      <c r="C5" s="27"/>
      <c r="D5" s="27"/>
      <c r="E5" s="27"/>
      <c r="F5" s="27"/>
      <c r="G5" s="27"/>
      <c r="H5" s="27"/>
      <c r="I5" s="111"/>
      <c r="J5" s="27"/>
      <c r="K5" s="29"/>
    </row>
    <row r="6" spans="1:70">
      <c r="B6" s="26"/>
      <c r="C6" s="27"/>
      <c r="D6" s="35" t="s">
        <v>18</v>
      </c>
      <c r="E6" s="27"/>
      <c r="F6" s="27"/>
      <c r="G6" s="27"/>
      <c r="H6" s="27"/>
      <c r="I6" s="111"/>
      <c r="J6" s="27"/>
      <c r="K6" s="29"/>
    </row>
    <row r="7" spans="1:70" ht="22.5" customHeight="1">
      <c r="B7" s="26"/>
      <c r="C7" s="27"/>
      <c r="D7" s="27"/>
      <c r="E7" s="361" t="str">
        <f>'Rekapitulace stavby'!K6</f>
        <v>Rodinný dům Velké Hamry 519</v>
      </c>
      <c r="F7" s="362"/>
      <c r="G7" s="362"/>
      <c r="H7" s="362"/>
      <c r="I7" s="111"/>
      <c r="J7" s="27"/>
      <c r="K7" s="29"/>
    </row>
    <row r="8" spans="1:70" s="1" customFormat="1">
      <c r="B8" s="39"/>
      <c r="C8" s="40"/>
      <c r="D8" s="35" t="s">
        <v>95</v>
      </c>
      <c r="E8" s="40"/>
      <c r="F8" s="40"/>
      <c r="G8" s="40"/>
      <c r="H8" s="40"/>
      <c r="I8" s="112"/>
      <c r="J8" s="40"/>
      <c r="K8" s="43"/>
    </row>
    <row r="9" spans="1:70" s="1" customFormat="1" ht="36.950000000000003" customHeight="1">
      <c r="B9" s="39"/>
      <c r="C9" s="40"/>
      <c r="D9" s="40"/>
      <c r="E9" s="363" t="s">
        <v>96</v>
      </c>
      <c r="F9" s="364"/>
      <c r="G9" s="364"/>
      <c r="H9" s="364"/>
      <c r="I9" s="112"/>
      <c r="J9" s="40"/>
      <c r="K9" s="43"/>
    </row>
    <row r="10" spans="1:70" s="1" customFormat="1" ht="13.5">
      <c r="B10" s="39"/>
      <c r="C10" s="40"/>
      <c r="D10" s="40"/>
      <c r="E10" s="40"/>
      <c r="F10" s="40"/>
      <c r="G10" s="40"/>
      <c r="H10" s="40"/>
      <c r="I10" s="112"/>
      <c r="J10" s="40"/>
      <c r="K10" s="43"/>
    </row>
    <row r="11" spans="1:70" s="1" customFormat="1" ht="14.45" customHeight="1">
      <c r="B11" s="39"/>
      <c r="C11" s="40"/>
      <c r="D11" s="35" t="s">
        <v>21</v>
      </c>
      <c r="E11" s="40"/>
      <c r="F11" s="33" t="s">
        <v>22</v>
      </c>
      <c r="G11" s="40"/>
      <c r="H11" s="40"/>
      <c r="I11" s="113" t="s">
        <v>23</v>
      </c>
      <c r="J11" s="33" t="s">
        <v>24</v>
      </c>
      <c r="K11" s="43"/>
    </row>
    <row r="12" spans="1:70" s="1" customFormat="1" ht="14.45" customHeight="1">
      <c r="B12" s="39"/>
      <c r="C12" s="40"/>
      <c r="D12" s="35" t="s">
        <v>26</v>
      </c>
      <c r="E12" s="40"/>
      <c r="F12" s="33" t="s">
        <v>27</v>
      </c>
      <c r="G12" s="40"/>
      <c r="H12" s="40"/>
      <c r="I12" s="113" t="s">
        <v>28</v>
      </c>
      <c r="J12" s="114" t="str">
        <f>'Rekapitulace stavby'!AN8</f>
        <v>14.12.2016</v>
      </c>
      <c r="K12" s="43"/>
    </row>
    <row r="13" spans="1:70" s="1" customFormat="1" ht="10.9" customHeight="1">
      <c r="B13" s="39"/>
      <c r="C13" s="40"/>
      <c r="D13" s="40"/>
      <c r="E13" s="40"/>
      <c r="F13" s="40"/>
      <c r="G13" s="40"/>
      <c r="H13" s="40"/>
      <c r="I13" s="112"/>
      <c r="J13" s="40"/>
      <c r="K13" s="43"/>
    </row>
    <row r="14" spans="1:70" s="1" customFormat="1" ht="14.45" customHeight="1">
      <c r="B14" s="39"/>
      <c r="C14" s="40"/>
      <c r="D14" s="35" t="s">
        <v>32</v>
      </c>
      <c r="E14" s="40"/>
      <c r="F14" s="40"/>
      <c r="G14" s="40"/>
      <c r="H14" s="40"/>
      <c r="I14" s="113" t="s">
        <v>33</v>
      </c>
      <c r="J14" s="33" t="s">
        <v>34</v>
      </c>
      <c r="K14" s="43"/>
    </row>
    <row r="15" spans="1:70" s="1" customFormat="1" ht="18" customHeight="1">
      <c r="B15" s="39"/>
      <c r="C15" s="40"/>
      <c r="D15" s="40"/>
      <c r="E15" s="33" t="s">
        <v>35</v>
      </c>
      <c r="F15" s="40"/>
      <c r="G15" s="40"/>
      <c r="H15" s="40"/>
      <c r="I15" s="113" t="s">
        <v>36</v>
      </c>
      <c r="J15" s="33" t="s">
        <v>37</v>
      </c>
      <c r="K15" s="43"/>
    </row>
    <row r="16" spans="1:70" s="1" customFormat="1" ht="6.95" customHeight="1">
      <c r="B16" s="39"/>
      <c r="C16" s="40"/>
      <c r="D16" s="40"/>
      <c r="E16" s="40"/>
      <c r="F16" s="40"/>
      <c r="G16" s="40"/>
      <c r="H16" s="40"/>
      <c r="I16" s="112"/>
      <c r="J16" s="40"/>
      <c r="K16" s="43"/>
    </row>
    <row r="17" spans="2:11" s="1" customFormat="1" ht="14.45" customHeight="1">
      <c r="B17" s="39"/>
      <c r="C17" s="40"/>
      <c r="D17" s="35" t="s">
        <v>38</v>
      </c>
      <c r="E17" s="40"/>
      <c r="F17" s="40"/>
      <c r="G17" s="40"/>
      <c r="H17" s="40"/>
      <c r="I17" s="113" t="s">
        <v>33</v>
      </c>
      <c r="J17" s="33" t="str">
        <f>IF('Rekapitulace stavby'!AN13="Vyplň údaj","",IF('Rekapitulace stavby'!AN13="","",'Rekapitulace stavby'!AN13))</f>
        <v/>
      </c>
      <c r="K17" s="43"/>
    </row>
    <row r="18" spans="2:11" s="1" customFormat="1" ht="18" customHeight="1">
      <c r="B18" s="39"/>
      <c r="C18" s="40"/>
      <c r="D18" s="40"/>
      <c r="E18" s="33" t="str">
        <f>IF('Rekapitulace stavby'!E14="Vyplň údaj","",IF('Rekapitulace stavby'!E14="","",'Rekapitulace stavby'!E14))</f>
        <v/>
      </c>
      <c r="F18" s="40"/>
      <c r="G18" s="40"/>
      <c r="H18" s="40"/>
      <c r="I18" s="113" t="s">
        <v>36</v>
      </c>
      <c r="J18" s="33" t="str">
        <f>IF('Rekapitulace stavby'!AN14="Vyplň údaj","",IF('Rekapitulace stavby'!AN14="","",'Rekapitulace stavby'!AN14))</f>
        <v/>
      </c>
      <c r="K18" s="43"/>
    </row>
    <row r="19" spans="2:11" s="1" customFormat="1" ht="6.95" customHeight="1">
      <c r="B19" s="39"/>
      <c r="C19" s="40"/>
      <c r="D19" s="40"/>
      <c r="E19" s="40"/>
      <c r="F19" s="40"/>
      <c r="G19" s="40"/>
      <c r="H19" s="40"/>
      <c r="I19" s="112"/>
      <c r="J19" s="40"/>
      <c r="K19" s="43"/>
    </row>
    <row r="20" spans="2:11" s="1" customFormat="1" ht="14.45" customHeight="1">
      <c r="B20" s="39"/>
      <c r="C20" s="40"/>
      <c r="D20" s="35" t="s">
        <v>40</v>
      </c>
      <c r="E20" s="40"/>
      <c r="F20" s="40"/>
      <c r="G20" s="40"/>
      <c r="H20" s="40"/>
      <c r="I20" s="113" t="s">
        <v>33</v>
      </c>
      <c r="J20" s="33" t="s">
        <v>41</v>
      </c>
      <c r="K20" s="43"/>
    </row>
    <row r="21" spans="2:11" s="1" customFormat="1" ht="18" customHeight="1">
      <c r="B21" s="39"/>
      <c r="C21" s="40"/>
      <c r="D21" s="40"/>
      <c r="E21" s="33" t="s">
        <v>42</v>
      </c>
      <c r="F21" s="40"/>
      <c r="G21" s="40"/>
      <c r="H21" s="40"/>
      <c r="I21" s="113" t="s">
        <v>36</v>
      </c>
      <c r="J21" s="33" t="s">
        <v>43</v>
      </c>
      <c r="K21" s="43"/>
    </row>
    <row r="22" spans="2:11" s="1" customFormat="1" ht="6.95" customHeight="1">
      <c r="B22" s="39"/>
      <c r="C22" s="40"/>
      <c r="D22" s="40"/>
      <c r="E22" s="40"/>
      <c r="F22" s="40"/>
      <c r="G22" s="40"/>
      <c r="H22" s="40"/>
      <c r="I22" s="112"/>
      <c r="J22" s="40"/>
      <c r="K22" s="43"/>
    </row>
    <row r="23" spans="2:11" s="1" customFormat="1" ht="14.45" customHeight="1">
      <c r="B23" s="39"/>
      <c r="C23" s="40"/>
      <c r="D23" s="35" t="s">
        <v>44</v>
      </c>
      <c r="E23" s="40"/>
      <c r="F23" s="40"/>
      <c r="G23" s="40"/>
      <c r="H23" s="40"/>
      <c r="I23" s="112"/>
      <c r="J23" s="40"/>
      <c r="K23" s="43"/>
    </row>
    <row r="24" spans="2:11" s="6" customFormat="1" ht="22.5" customHeight="1">
      <c r="B24" s="115"/>
      <c r="C24" s="116"/>
      <c r="D24" s="116"/>
      <c r="E24" s="330" t="s">
        <v>24</v>
      </c>
      <c r="F24" s="330"/>
      <c r="G24" s="330"/>
      <c r="H24" s="330"/>
      <c r="I24" s="117"/>
      <c r="J24" s="116"/>
      <c r="K24" s="118"/>
    </row>
    <row r="25" spans="2:11" s="1" customFormat="1" ht="6.95" customHeight="1">
      <c r="B25" s="39"/>
      <c r="C25" s="40"/>
      <c r="D25" s="40"/>
      <c r="E25" s="40"/>
      <c r="F25" s="40"/>
      <c r="G25" s="40"/>
      <c r="H25" s="40"/>
      <c r="I25" s="112"/>
      <c r="J25" s="40"/>
      <c r="K25" s="43"/>
    </row>
    <row r="26" spans="2:11" s="1" customFormat="1" ht="6.95" customHeight="1">
      <c r="B26" s="39"/>
      <c r="C26" s="40"/>
      <c r="D26" s="83"/>
      <c r="E26" s="83"/>
      <c r="F26" s="83"/>
      <c r="G26" s="83"/>
      <c r="H26" s="83"/>
      <c r="I26" s="119"/>
      <c r="J26" s="83"/>
      <c r="K26" s="120"/>
    </row>
    <row r="27" spans="2:11" s="1" customFormat="1" ht="25.35" customHeight="1">
      <c r="B27" s="39"/>
      <c r="C27" s="40"/>
      <c r="D27" s="121" t="s">
        <v>46</v>
      </c>
      <c r="E27" s="40"/>
      <c r="F27" s="40"/>
      <c r="G27" s="40"/>
      <c r="H27" s="40"/>
      <c r="I27" s="112"/>
      <c r="J27" s="122">
        <f>ROUND(J112,2)</f>
        <v>0</v>
      </c>
      <c r="K27" s="43"/>
    </row>
    <row r="28" spans="2:11" s="1" customFormat="1" ht="6.95" customHeight="1">
      <c r="B28" s="39"/>
      <c r="C28" s="40"/>
      <c r="D28" s="83"/>
      <c r="E28" s="83"/>
      <c r="F28" s="83"/>
      <c r="G28" s="83"/>
      <c r="H28" s="83"/>
      <c r="I28" s="119"/>
      <c r="J28" s="83"/>
      <c r="K28" s="120"/>
    </row>
    <row r="29" spans="2:11" s="1" customFormat="1" ht="14.45" customHeight="1">
      <c r="B29" s="39"/>
      <c r="C29" s="40"/>
      <c r="D29" s="40"/>
      <c r="E29" s="40"/>
      <c r="F29" s="44" t="s">
        <v>48</v>
      </c>
      <c r="G29" s="40"/>
      <c r="H29" s="40"/>
      <c r="I29" s="123" t="s">
        <v>47</v>
      </c>
      <c r="J29" s="44" t="s">
        <v>49</v>
      </c>
      <c r="K29" s="43"/>
    </row>
    <row r="30" spans="2:11" s="1" customFormat="1" ht="14.45" customHeight="1">
      <c r="B30" s="39"/>
      <c r="C30" s="40"/>
      <c r="D30" s="47" t="s">
        <v>50</v>
      </c>
      <c r="E30" s="47" t="s">
        <v>51</v>
      </c>
      <c r="F30" s="124">
        <f>ROUND(SUM(BE112:BE527), 2)</f>
        <v>0</v>
      </c>
      <c r="G30" s="40"/>
      <c r="H30" s="40"/>
      <c r="I30" s="125">
        <v>0.21</v>
      </c>
      <c r="J30" s="124">
        <f>ROUND(ROUND((SUM(BE112:BE527)), 2)*I30, 2)</f>
        <v>0</v>
      </c>
      <c r="K30" s="43"/>
    </row>
    <row r="31" spans="2:11" s="1" customFormat="1" ht="14.45" customHeight="1">
      <c r="B31" s="39"/>
      <c r="C31" s="40"/>
      <c r="D31" s="40"/>
      <c r="E31" s="47" t="s">
        <v>52</v>
      </c>
      <c r="F31" s="124">
        <f>ROUND(SUM(BF112:BF527), 2)</f>
        <v>0</v>
      </c>
      <c r="G31" s="40"/>
      <c r="H31" s="40"/>
      <c r="I31" s="125">
        <v>0.15</v>
      </c>
      <c r="J31" s="124">
        <f>ROUND(ROUND((SUM(BF112:BF527)), 2)*I31, 2)</f>
        <v>0</v>
      </c>
      <c r="K31" s="43"/>
    </row>
    <row r="32" spans="2:11" s="1" customFormat="1" ht="14.45" hidden="1" customHeight="1">
      <c r="B32" s="39"/>
      <c r="C32" s="40"/>
      <c r="D32" s="40"/>
      <c r="E32" s="47" t="s">
        <v>53</v>
      </c>
      <c r="F32" s="124">
        <f>ROUND(SUM(BG112:BG527), 2)</f>
        <v>0</v>
      </c>
      <c r="G32" s="40"/>
      <c r="H32" s="40"/>
      <c r="I32" s="125">
        <v>0.21</v>
      </c>
      <c r="J32" s="124">
        <v>0</v>
      </c>
      <c r="K32" s="43"/>
    </row>
    <row r="33" spans="2:11" s="1" customFormat="1" ht="14.45" hidden="1" customHeight="1">
      <c r="B33" s="39"/>
      <c r="C33" s="40"/>
      <c r="D33" s="40"/>
      <c r="E33" s="47" t="s">
        <v>54</v>
      </c>
      <c r="F33" s="124">
        <f>ROUND(SUM(BH112:BH527), 2)</f>
        <v>0</v>
      </c>
      <c r="G33" s="40"/>
      <c r="H33" s="40"/>
      <c r="I33" s="125">
        <v>0.15</v>
      </c>
      <c r="J33" s="124">
        <v>0</v>
      </c>
      <c r="K33" s="43"/>
    </row>
    <row r="34" spans="2:11" s="1" customFormat="1" ht="14.45" hidden="1" customHeight="1">
      <c r="B34" s="39"/>
      <c r="C34" s="40"/>
      <c r="D34" s="40"/>
      <c r="E34" s="47" t="s">
        <v>55</v>
      </c>
      <c r="F34" s="124">
        <f>ROUND(SUM(BI112:BI527), 2)</f>
        <v>0</v>
      </c>
      <c r="G34" s="40"/>
      <c r="H34" s="40"/>
      <c r="I34" s="125">
        <v>0</v>
      </c>
      <c r="J34" s="124">
        <v>0</v>
      </c>
      <c r="K34" s="43"/>
    </row>
    <row r="35" spans="2:11" s="1" customFormat="1" ht="6.95" customHeight="1">
      <c r="B35" s="39"/>
      <c r="C35" s="40"/>
      <c r="D35" s="40"/>
      <c r="E35" s="40"/>
      <c r="F35" s="40"/>
      <c r="G35" s="40"/>
      <c r="H35" s="40"/>
      <c r="I35" s="112"/>
      <c r="J35" s="40"/>
      <c r="K35" s="43"/>
    </row>
    <row r="36" spans="2:11" s="1" customFormat="1" ht="25.35" customHeight="1">
      <c r="B36" s="39"/>
      <c r="C36" s="126"/>
      <c r="D36" s="127" t="s">
        <v>56</v>
      </c>
      <c r="E36" s="77"/>
      <c r="F36" s="77"/>
      <c r="G36" s="128" t="s">
        <v>57</v>
      </c>
      <c r="H36" s="129" t="s">
        <v>58</v>
      </c>
      <c r="I36" s="130"/>
      <c r="J36" s="131">
        <f>SUM(J27:J34)</f>
        <v>0</v>
      </c>
      <c r="K36" s="132"/>
    </row>
    <row r="37" spans="2:11" s="1" customFormat="1" ht="14.45" customHeight="1">
      <c r="B37" s="54"/>
      <c r="C37" s="55"/>
      <c r="D37" s="55"/>
      <c r="E37" s="55"/>
      <c r="F37" s="55"/>
      <c r="G37" s="55"/>
      <c r="H37" s="55"/>
      <c r="I37" s="133"/>
      <c r="J37" s="55"/>
      <c r="K37" s="56"/>
    </row>
    <row r="41" spans="2:11" s="1" customFormat="1" ht="6.95" customHeight="1">
      <c r="B41" s="134"/>
      <c r="C41" s="135"/>
      <c r="D41" s="135"/>
      <c r="E41" s="135"/>
      <c r="F41" s="135"/>
      <c r="G41" s="135"/>
      <c r="H41" s="135"/>
      <c r="I41" s="136"/>
      <c r="J41" s="135"/>
      <c r="K41" s="137"/>
    </row>
    <row r="42" spans="2:11" s="1" customFormat="1" ht="36.950000000000003" customHeight="1">
      <c r="B42" s="39"/>
      <c r="C42" s="28" t="s">
        <v>97</v>
      </c>
      <c r="D42" s="40"/>
      <c r="E42" s="40"/>
      <c r="F42" s="40"/>
      <c r="G42" s="40"/>
      <c r="H42" s="40"/>
      <c r="I42" s="112"/>
      <c r="J42" s="40"/>
      <c r="K42" s="43"/>
    </row>
    <row r="43" spans="2:11" s="1" customFormat="1" ht="6.95" customHeight="1">
      <c r="B43" s="39"/>
      <c r="C43" s="40"/>
      <c r="D43" s="40"/>
      <c r="E43" s="40"/>
      <c r="F43" s="40"/>
      <c r="G43" s="40"/>
      <c r="H43" s="40"/>
      <c r="I43" s="112"/>
      <c r="J43" s="40"/>
      <c r="K43" s="43"/>
    </row>
    <row r="44" spans="2:11" s="1" customFormat="1" ht="14.45" customHeight="1">
      <c r="B44" s="39"/>
      <c r="C44" s="35" t="s">
        <v>18</v>
      </c>
      <c r="D44" s="40"/>
      <c r="E44" s="40"/>
      <c r="F44" s="40"/>
      <c r="G44" s="40"/>
      <c r="H44" s="40"/>
      <c r="I44" s="112"/>
      <c r="J44" s="40"/>
      <c r="K44" s="43"/>
    </row>
    <row r="45" spans="2:11" s="1" customFormat="1" ht="22.5" customHeight="1">
      <c r="B45" s="39"/>
      <c r="C45" s="40"/>
      <c r="D45" s="40"/>
      <c r="E45" s="361" t="str">
        <f>E7</f>
        <v>Rodinný dům Velké Hamry 519</v>
      </c>
      <c r="F45" s="362"/>
      <c r="G45" s="362"/>
      <c r="H45" s="362"/>
      <c r="I45" s="112"/>
      <c r="J45" s="40"/>
      <c r="K45" s="43"/>
    </row>
    <row r="46" spans="2:11" s="1" customFormat="1" ht="14.45" customHeight="1">
      <c r="B46" s="39"/>
      <c r="C46" s="35" t="s">
        <v>95</v>
      </c>
      <c r="D46" s="40"/>
      <c r="E46" s="40"/>
      <c r="F46" s="40"/>
      <c r="G46" s="40"/>
      <c r="H46" s="40"/>
      <c r="I46" s="112"/>
      <c r="J46" s="40"/>
      <c r="K46" s="43"/>
    </row>
    <row r="47" spans="2:11" s="1" customFormat="1" ht="23.25" customHeight="1">
      <c r="B47" s="39"/>
      <c r="C47" s="40"/>
      <c r="D47" s="40"/>
      <c r="E47" s="363" t="str">
        <f>E9</f>
        <v>663 - Velké Hamry, č.p. 519</v>
      </c>
      <c r="F47" s="364"/>
      <c r="G47" s="364"/>
      <c r="H47" s="364"/>
      <c r="I47" s="112"/>
      <c r="J47" s="40"/>
      <c r="K47" s="43"/>
    </row>
    <row r="48" spans="2:11" s="1" customFormat="1" ht="6.95" customHeight="1">
      <c r="B48" s="39"/>
      <c r="C48" s="40"/>
      <c r="D48" s="40"/>
      <c r="E48" s="40"/>
      <c r="F48" s="40"/>
      <c r="G48" s="40"/>
      <c r="H48" s="40"/>
      <c r="I48" s="112"/>
      <c r="J48" s="40"/>
      <c r="K48" s="43"/>
    </row>
    <row r="49" spans="2:47" s="1" customFormat="1" ht="18" customHeight="1">
      <c r="B49" s="39"/>
      <c r="C49" s="35" t="s">
        <v>26</v>
      </c>
      <c r="D49" s="40"/>
      <c r="E49" s="40"/>
      <c r="F49" s="33" t="str">
        <f>F12</f>
        <v>Velké Hamry</v>
      </c>
      <c r="G49" s="40"/>
      <c r="H49" s="40"/>
      <c r="I49" s="113" t="s">
        <v>28</v>
      </c>
      <c r="J49" s="114" t="str">
        <f>IF(J12="","",J12)</f>
        <v>14.12.2016</v>
      </c>
      <c r="K49" s="43"/>
    </row>
    <row r="50" spans="2:47" s="1" customFormat="1" ht="6.95" customHeight="1">
      <c r="B50" s="39"/>
      <c r="C50" s="40"/>
      <c r="D50" s="40"/>
      <c r="E50" s="40"/>
      <c r="F50" s="40"/>
      <c r="G50" s="40"/>
      <c r="H50" s="40"/>
      <c r="I50" s="112"/>
      <c r="J50" s="40"/>
      <c r="K50" s="43"/>
    </row>
    <row r="51" spans="2:47" s="1" customFormat="1">
      <c r="B51" s="39"/>
      <c r="C51" s="35" t="s">
        <v>32</v>
      </c>
      <c r="D51" s="40"/>
      <c r="E51" s="40"/>
      <c r="F51" s="33" t="str">
        <f>E15</f>
        <v>Město Velké Hamry</v>
      </c>
      <c r="G51" s="40"/>
      <c r="H51" s="40"/>
      <c r="I51" s="113" t="s">
        <v>40</v>
      </c>
      <c r="J51" s="33" t="str">
        <f>E21</f>
        <v>Comfort space, a.s.</v>
      </c>
      <c r="K51" s="43"/>
    </row>
    <row r="52" spans="2:47" s="1" customFormat="1" ht="14.45" customHeight="1">
      <c r="B52" s="39"/>
      <c r="C52" s="35" t="s">
        <v>38</v>
      </c>
      <c r="D52" s="40"/>
      <c r="E52" s="40"/>
      <c r="F52" s="33" t="str">
        <f>IF(E18="","",E18)</f>
        <v/>
      </c>
      <c r="G52" s="40"/>
      <c r="H52" s="40"/>
      <c r="I52" s="112"/>
      <c r="J52" s="40"/>
      <c r="K52" s="43"/>
    </row>
    <row r="53" spans="2:47" s="1" customFormat="1" ht="10.35" customHeight="1">
      <c r="B53" s="39"/>
      <c r="C53" s="40"/>
      <c r="D53" s="40"/>
      <c r="E53" s="40"/>
      <c r="F53" s="40"/>
      <c r="G53" s="40"/>
      <c r="H53" s="40"/>
      <c r="I53" s="112"/>
      <c r="J53" s="40"/>
      <c r="K53" s="43"/>
    </row>
    <row r="54" spans="2:47" s="1" customFormat="1" ht="29.25" customHeight="1">
      <c r="B54" s="39"/>
      <c r="C54" s="138" t="s">
        <v>98</v>
      </c>
      <c r="D54" s="126"/>
      <c r="E54" s="126"/>
      <c r="F54" s="126"/>
      <c r="G54" s="126"/>
      <c r="H54" s="126"/>
      <c r="I54" s="139"/>
      <c r="J54" s="140" t="s">
        <v>99</v>
      </c>
      <c r="K54" s="141"/>
    </row>
    <row r="55" spans="2:47" s="1" customFormat="1" ht="10.35" customHeight="1">
      <c r="B55" s="39"/>
      <c r="C55" s="40"/>
      <c r="D55" s="40"/>
      <c r="E55" s="40"/>
      <c r="F55" s="40"/>
      <c r="G55" s="40"/>
      <c r="H55" s="40"/>
      <c r="I55" s="112"/>
      <c r="J55" s="40"/>
      <c r="K55" s="43"/>
    </row>
    <row r="56" spans="2:47" s="1" customFormat="1" ht="29.25" customHeight="1">
      <c r="B56" s="39"/>
      <c r="C56" s="142" t="s">
        <v>100</v>
      </c>
      <c r="D56" s="40"/>
      <c r="E56" s="40"/>
      <c r="F56" s="40"/>
      <c r="G56" s="40"/>
      <c r="H56" s="40"/>
      <c r="I56" s="112"/>
      <c r="J56" s="122">
        <f>J112</f>
        <v>0</v>
      </c>
      <c r="K56" s="43"/>
      <c r="AU56" s="22" t="s">
        <v>101</v>
      </c>
    </row>
    <row r="57" spans="2:47" s="7" customFormat="1" ht="24.95" customHeight="1">
      <c r="B57" s="143"/>
      <c r="C57" s="144"/>
      <c r="D57" s="145" t="s">
        <v>102</v>
      </c>
      <c r="E57" s="146"/>
      <c r="F57" s="146"/>
      <c r="G57" s="146"/>
      <c r="H57" s="146"/>
      <c r="I57" s="147"/>
      <c r="J57" s="148">
        <f>J113</f>
        <v>0</v>
      </c>
      <c r="K57" s="149"/>
    </row>
    <row r="58" spans="2:47" s="8" customFormat="1" ht="19.899999999999999" customHeight="1">
      <c r="B58" s="150"/>
      <c r="C58" s="151"/>
      <c r="D58" s="152" t="s">
        <v>103</v>
      </c>
      <c r="E58" s="153"/>
      <c r="F58" s="153"/>
      <c r="G58" s="153"/>
      <c r="H58" s="153"/>
      <c r="I58" s="154"/>
      <c r="J58" s="155">
        <f>J114</f>
        <v>0</v>
      </c>
      <c r="K58" s="156"/>
    </row>
    <row r="59" spans="2:47" s="8" customFormat="1" ht="19.899999999999999" customHeight="1">
      <c r="B59" s="150"/>
      <c r="C59" s="151"/>
      <c r="D59" s="152" t="s">
        <v>104</v>
      </c>
      <c r="E59" s="153"/>
      <c r="F59" s="153"/>
      <c r="G59" s="153"/>
      <c r="H59" s="153"/>
      <c r="I59" s="154"/>
      <c r="J59" s="155">
        <f>J134</f>
        <v>0</v>
      </c>
      <c r="K59" s="156"/>
    </row>
    <row r="60" spans="2:47" s="8" customFormat="1" ht="19.899999999999999" customHeight="1">
      <c r="B60" s="150"/>
      <c r="C60" s="151"/>
      <c r="D60" s="152" t="s">
        <v>105</v>
      </c>
      <c r="E60" s="153"/>
      <c r="F60" s="153"/>
      <c r="G60" s="153"/>
      <c r="H60" s="153"/>
      <c r="I60" s="154"/>
      <c r="J60" s="155">
        <f>J158</f>
        <v>0</v>
      </c>
      <c r="K60" s="156"/>
    </row>
    <row r="61" spans="2:47" s="8" customFormat="1" ht="19.899999999999999" customHeight="1">
      <c r="B61" s="150"/>
      <c r="C61" s="151"/>
      <c r="D61" s="152" t="s">
        <v>106</v>
      </c>
      <c r="E61" s="153"/>
      <c r="F61" s="153"/>
      <c r="G61" s="153"/>
      <c r="H61" s="153"/>
      <c r="I61" s="154"/>
      <c r="J61" s="155">
        <f>J169</f>
        <v>0</v>
      </c>
      <c r="K61" s="156"/>
    </row>
    <row r="62" spans="2:47" s="8" customFormat="1" ht="19.899999999999999" customHeight="1">
      <c r="B62" s="150"/>
      <c r="C62" s="151"/>
      <c r="D62" s="152" t="s">
        <v>107</v>
      </c>
      <c r="E62" s="153"/>
      <c r="F62" s="153"/>
      <c r="G62" s="153"/>
      <c r="H62" s="153"/>
      <c r="I62" s="154"/>
      <c r="J62" s="155">
        <f>J175</f>
        <v>0</v>
      </c>
      <c r="K62" s="156"/>
    </row>
    <row r="63" spans="2:47" s="8" customFormat="1" ht="19.899999999999999" customHeight="1">
      <c r="B63" s="150"/>
      <c r="C63" s="151"/>
      <c r="D63" s="152" t="s">
        <v>108</v>
      </c>
      <c r="E63" s="153"/>
      <c r="F63" s="153"/>
      <c r="G63" s="153"/>
      <c r="H63" s="153"/>
      <c r="I63" s="154"/>
      <c r="J63" s="155">
        <f>J184</f>
        <v>0</v>
      </c>
      <c r="K63" s="156"/>
    </row>
    <row r="64" spans="2:47" s="8" customFormat="1" ht="19.899999999999999" customHeight="1">
      <c r="B64" s="150"/>
      <c r="C64" s="151"/>
      <c r="D64" s="152" t="s">
        <v>109</v>
      </c>
      <c r="E64" s="153"/>
      <c r="F64" s="153"/>
      <c r="G64" s="153"/>
      <c r="H64" s="153"/>
      <c r="I64" s="154"/>
      <c r="J64" s="155">
        <f>J276</f>
        <v>0</v>
      </c>
      <c r="K64" s="156"/>
    </row>
    <row r="65" spans="2:11" s="8" customFormat="1" ht="19.899999999999999" customHeight="1">
      <c r="B65" s="150"/>
      <c r="C65" s="151"/>
      <c r="D65" s="152" t="s">
        <v>110</v>
      </c>
      <c r="E65" s="153"/>
      <c r="F65" s="153"/>
      <c r="G65" s="153"/>
      <c r="H65" s="153"/>
      <c r="I65" s="154"/>
      <c r="J65" s="155">
        <f>J353</f>
        <v>0</v>
      </c>
      <c r="K65" s="156"/>
    </row>
    <row r="66" spans="2:11" s="8" customFormat="1" ht="19.899999999999999" customHeight="1">
      <c r="B66" s="150"/>
      <c r="C66" s="151"/>
      <c r="D66" s="152" t="s">
        <v>111</v>
      </c>
      <c r="E66" s="153"/>
      <c r="F66" s="153"/>
      <c r="G66" s="153"/>
      <c r="H66" s="153"/>
      <c r="I66" s="154"/>
      <c r="J66" s="155">
        <f>J362</f>
        <v>0</v>
      </c>
      <c r="K66" s="156"/>
    </row>
    <row r="67" spans="2:11" s="7" customFormat="1" ht="24.95" customHeight="1">
      <c r="B67" s="143"/>
      <c r="C67" s="144"/>
      <c r="D67" s="145" t="s">
        <v>112</v>
      </c>
      <c r="E67" s="146"/>
      <c r="F67" s="146"/>
      <c r="G67" s="146"/>
      <c r="H67" s="146"/>
      <c r="I67" s="147"/>
      <c r="J67" s="148">
        <f>J364</f>
        <v>0</v>
      </c>
      <c r="K67" s="149"/>
    </row>
    <row r="68" spans="2:11" s="8" customFormat="1" ht="19.899999999999999" customHeight="1">
      <c r="B68" s="150"/>
      <c r="C68" s="151"/>
      <c r="D68" s="152" t="s">
        <v>113</v>
      </c>
      <c r="E68" s="153"/>
      <c r="F68" s="153"/>
      <c r="G68" s="153"/>
      <c r="H68" s="153"/>
      <c r="I68" s="154"/>
      <c r="J68" s="155">
        <f>J365</f>
        <v>0</v>
      </c>
      <c r="K68" s="156"/>
    </row>
    <row r="69" spans="2:11" s="8" customFormat="1" ht="19.899999999999999" customHeight="1">
      <c r="B69" s="150"/>
      <c r="C69" s="151"/>
      <c r="D69" s="152" t="s">
        <v>114</v>
      </c>
      <c r="E69" s="153"/>
      <c r="F69" s="153"/>
      <c r="G69" s="153"/>
      <c r="H69" s="153"/>
      <c r="I69" s="154"/>
      <c r="J69" s="155">
        <f>J379</f>
        <v>0</v>
      </c>
      <c r="K69" s="156"/>
    </row>
    <row r="70" spans="2:11" s="8" customFormat="1" ht="19.899999999999999" customHeight="1">
      <c r="B70" s="150"/>
      <c r="C70" s="151"/>
      <c r="D70" s="152" t="s">
        <v>115</v>
      </c>
      <c r="E70" s="153"/>
      <c r="F70" s="153"/>
      <c r="G70" s="153"/>
      <c r="H70" s="153"/>
      <c r="I70" s="154"/>
      <c r="J70" s="155">
        <f>J385</f>
        <v>0</v>
      </c>
      <c r="K70" s="156"/>
    </row>
    <row r="71" spans="2:11" s="8" customFormat="1" ht="19.899999999999999" customHeight="1">
      <c r="B71" s="150"/>
      <c r="C71" s="151"/>
      <c r="D71" s="152" t="s">
        <v>116</v>
      </c>
      <c r="E71" s="153"/>
      <c r="F71" s="153"/>
      <c r="G71" s="153"/>
      <c r="H71" s="153"/>
      <c r="I71" s="154"/>
      <c r="J71" s="155">
        <f>J388</f>
        <v>0</v>
      </c>
      <c r="K71" s="156"/>
    </row>
    <row r="72" spans="2:11" s="8" customFormat="1" ht="19.899999999999999" customHeight="1">
      <c r="B72" s="150"/>
      <c r="C72" s="151"/>
      <c r="D72" s="152" t="s">
        <v>117</v>
      </c>
      <c r="E72" s="153"/>
      <c r="F72" s="153"/>
      <c r="G72" s="153"/>
      <c r="H72" s="153"/>
      <c r="I72" s="154"/>
      <c r="J72" s="155">
        <f>J391</f>
        <v>0</v>
      </c>
      <c r="K72" s="156"/>
    </row>
    <row r="73" spans="2:11" s="8" customFormat="1" ht="19.899999999999999" customHeight="1">
      <c r="B73" s="150"/>
      <c r="C73" s="151"/>
      <c r="D73" s="152" t="s">
        <v>118</v>
      </c>
      <c r="E73" s="153"/>
      <c r="F73" s="153"/>
      <c r="G73" s="153"/>
      <c r="H73" s="153"/>
      <c r="I73" s="154"/>
      <c r="J73" s="155">
        <f>J396</f>
        <v>0</v>
      </c>
      <c r="K73" s="156"/>
    </row>
    <row r="74" spans="2:11" s="8" customFormat="1" ht="19.899999999999999" customHeight="1">
      <c r="B74" s="150"/>
      <c r="C74" s="151"/>
      <c r="D74" s="152" t="s">
        <v>119</v>
      </c>
      <c r="E74" s="153"/>
      <c r="F74" s="153"/>
      <c r="G74" s="153"/>
      <c r="H74" s="153"/>
      <c r="I74" s="154"/>
      <c r="J74" s="155">
        <f>J400</f>
        <v>0</v>
      </c>
      <c r="K74" s="156"/>
    </row>
    <row r="75" spans="2:11" s="8" customFormat="1" ht="19.899999999999999" customHeight="1">
      <c r="B75" s="150"/>
      <c r="C75" s="151"/>
      <c r="D75" s="152" t="s">
        <v>120</v>
      </c>
      <c r="E75" s="153"/>
      <c r="F75" s="153"/>
      <c r="G75" s="153"/>
      <c r="H75" s="153"/>
      <c r="I75" s="154"/>
      <c r="J75" s="155">
        <f>J404</f>
        <v>0</v>
      </c>
      <c r="K75" s="156"/>
    </row>
    <row r="76" spans="2:11" s="8" customFormat="1" ht="19.899999999999999" customHeight="1">
      <c r="B76" s="150"/>
      <c r="C76" s="151"/>
      <c r="D76" s="152" t="s">
        <v>121</v>
      </c>
      <c r="E76" s="153"/>
      <c r="F76" s="153"/>
      <c r="G76" s="153"/>
      <c r="H76" s="153"/>
      <c r="I76" s="154"/>
      <c r="J76" s="155">
        <f>J416</f>
        <v>0</v>
      </c>
      <c r="K76" s="156"/>
    </row>
    <row r="77" spans="2:11" s="8" customFormat="1" ht="19.899999999999999" customHeight="1">
      <c r="B77" s="150"/>
      <c r="C77" s="151"/>
      <c r="D77" s="152" t="s">
        <v>122</v>
      </c>
      <c r="E77" s="153"/>
      <c r="F77" s="153"/>
      <c r="G77" s="153"/>
      <c r="H77" s="153"/>
      <c r="I77" s="154"/>
      <c r="J77" s="155">
        <f>J421</f>
        <v>0</v>
      </c>
      <c r="K77" s="156"/>
    </row>
    <row r="78" spans="2:11" s="8" customFormat="1" ht="19.899999999999999" customHeight="1">
      <c r="B78" s="150"/>
      <c r="C78" s="151"/>
      <c r="D78" s="152" t="s">
        <v>123</v>
      </c>
      <c r="E78" s="153"/>
      <c r="F78" s="153"/>
      <c r="G78" s="153"/>
      <c r="H78" s="153"/>
      <c r="I78" s="154"/>
      <c r="J78" s="155">
        <f>J436</f>
        <v>0</v>
      </c>
      <c r="K78" s="156"/>
    </row>
    <row r="79" spans="2:11" s="8" customFormat="1" ht="19.899999999999999" customHeight="1">
      <c r="B79" s="150"/>
      <c r="C79" s="151"/>
      <c r="D79" s="152" t="s">
        <v>124</v>
      </c>
      <c r="E79" s="153"/>
      <c r="F79" s="153"/>
      <c r="G79" s="153"/>
      <c r="H79" s="153"/>
      <c r="I79" s="154"/>
      <c r="J79" s="155">
        <f>J446</f>
        <v>0</v>
      </c>
      <c r="K79" s="156"/>
    </row>
    <row r="80" spans="2:11" s="8" customFormat="1" ht="19.899999999999999" customHeight="1">
      <c r="B80" s="150"/>
      <c r="C80" s="151"/>
      <c r="D80" s="152" t="s">
        <v>125</v>
      </c>
      <c r="E80" s="153"/>
      <c r="F80" s="153"/>
      <c r="G80" s="153"/>
      <c r="H80" s="153"/>
      <c r="I80" s="154"/>
      <c r="J80" s="155">
        <f>J457</f>
        <v>0</v>
      </c>
      <c r="K80" s="156"/>
    </row>
    <row r="81" spans="2:11" s="8" customFormat="1" ht="19.899999999999999" customHeight="1">
      <c r="B81" s="150"/>
      <c r="C81" s="151"/>
      <c r="D81" s="152" t="s">
        <v>126</v>
      </c>
      <c r="E81" s="153"/>
      <c r="F81" s="153"/>
      <c r="G81" s="153"/>
      <c r="H81" s="153"/>
      <c r="I81" s="154"/>
      <c r="J81" s="155">
        <f>J473</f>
        <v>0</v>
      </c>
      <c r="K81" s="156"/>
    </row>
    <row r="82" spans="2:11" s="8" customFormat="1" ht="19.899999999999999" customHeight="1">
      <c r="B82" s="150"/>
      <c r="C82" s="151"/>
      <c r="D82" s="152" t="s">
        <v>127</v>
      </c>
      <c r="E82" s="153"/>
      <c r="F82" s="153"/>
      <c r="G82" s="153"/>
      <c r="H82" s="153"/>
      <c r="I82" s="154"/>
      <c r="J82" s="155">
        <f>J475</f>
        <v>0</v>
      </c>
      <c r="K82" s="156"/>
    </row>
    <row r="83" spans="2:11" s="8" customFormat="1" ht="19.899999999999999" customHeight="1">
      <c r="B83" s="150"/>
      <c r="C83" s="151"/>
      <c r="D83" s="152" t="s">
        <v>128</v>
      </c>
      <c r="E83" s="153"/>
      <c r="F83" s="153"/>
      <c r="G83" s="153"/>
      <c r="H83" s="153"/>
      <c r="I83" s="154"/>
      <c r="J83" s="155">
        <f>J481</f>
        <v>0</v>
      </c>
      <c r="K83" s="156"/>
    </row>
    <row r="84" spans="2:11" s="8" customFormat="1" ht="19.899999999999999" customHeight="1">
      <c r="B84" s="150"/>
      <c r="C84" s="151"/>
      <c r="D84" s="152" t="s">
        <v>129</v>
      </c>
      <c r="E84" s="153"/>
      <c r="F84" s="153"/>
      <c r="G84" s="153"/>
      <c r="H84" s="153"/>
      <c r="I84" s="154"/>
      <c r="J84" s="155">
        <f>J490</f>
        <v>0</v>
      </c>
      <c r="K84" s="156"/>
    </row>
    <row r="85" spans="2:11" s="8" customFormat="1" ht="19.899999999999999" customHeight="1">
      <c r="B85" s="150"/>
      <c r="C85" s="151"/>
      <c r="D85" s="152" t="s">
        <v>130</v>
      </c>
      <c r="E85" s="153"/>
      <c r="F85" s="153"/>
      <c r="G85" s="153"/>
      <c r="H85" s="153"/>
      <c r="I85" s="154"/>
      <c r="J85" s="155">
        <f>J502</f>
        <v>0</v>
      </c>
      <c r="K85" s="156"/>
    </row>
    <row r="86" spans="2:11" s="8" customFormat="1" ht="19.899999999999999" customHeight="1">
      <c r="B86" s="150"/>
      <c r="C86" s="151"/>
      <c r="D86" s="152" t="s">
        <v>131</v>
      </c>
      <c r="E86" s="153"/>
      <c r="F86" s="153"/>
      <c r="G86" s="153"/>
      <c r="H86" s="153"/>
      <c r="I86" s="154"/>
      <c r="J86" s="155">
        <f>J507</f>
        <v>0</v>
      </c>
      <c r="K86" s="156"/>
    </row>
    <row r="87" spans="2:11" s="7" customFormat="1" ht="24.95" customHeight="1">
      <c r="B87" s="143"/>
      <c r="C87" s="144"/>
      <c r="D87" s="145" t="s">
        <v>132</v>
      </c>
      <c r="E87" s="146"/>
      <c r="F87" s="146"/>
      <c r="G87" s="146"/>
      <c r="H87" s="146"/>
      <c r="I87" s="147"/>
      <c r="J87" s="148">
        <f>J511</f>
        <v>0</v>
      </c>
      <c r="K87" s="149"/>
    </row>
    <row r="88" spans="2:11" s="8" customFormat="1" ht="19.899999999999999" customHeight="1">
      <c r="B88" s="150"/>
      <c r="C88" s="151"/>
      <c r="D88" s="152" t="s">
        <v>133</v>
      </c>
      <c r="E88" s="153"/>
      <c r="F88" s="153"/>
      <c r="G88" s="153"/>
      <c r="H88" s="153"/>
      <c r="I88" s="154"/>
      <c r="J88" s="155">
        <f>J512</f>
        <v>0</v>
      </c>
      <c r="K88" s="156"/>
    </row>
    <row r="89" spans="2:11" s="8" customFormat="1" ht="19.899999999999999" customHeight="1">
      <c r="B89" s="150"/>
      <c r="C89" s="151"/>
      <c r="D89" s="152" t="s">
        <v>134</v>
      </c>
      <c r="E89" s="153"/>
      <c r="F89" s="153"/>
      <c r="G89" s="153"/>
      <c r="H89" s="153"/>
      <c r="I89" s="154"/>
      <c r="J89" s="155">
        <f>J515</f>
        <v>0</v>
      </c>
      <c r="K89" s="156"/>
    </row>
    <row r="90" spans="2:11" s="8" customFormat="1" ht="19.899999999999999" customHeight="1">
      <c r="B90" s="150"/>
      <c r="C90" s="151"/>
      <c r="D90" s="152" t="s">
        <v>135</v>
      </c>
      <c r="E90" s="153"/>
      <c r="F90" s="153"/>
      <c r="G90" s="153"/>
      <c r="H90" s="153"/>
      <c r="I90" s="154"/>
      <c r="J90" s="155">
        <f>J521</f>
        <v>0</v>
      </c>
      <c r="K90" s="156"/>
    </row>
    <row r="91" spans="2:11" s="8" customFormat="1" ht="19.899999999999999" customHeight="1">
      <c r="B91" s="150"/>
      <c r="C91" s="151"/>
      <c r="D91" s="152" t="s">
        <v>136</v>
      </c>
      <c r="E91" s="153"/>
      <c r="F91" s="153"/>
      <c r="G91" s="153"/>
      <c r="H91" s="153"/>
      <c r="I91" s="154"/>
      <c r="J91" s="155">
        <f>J524</f>
        <v>0</v>
      </c>
      <c r="K91" s="156"/>
    </row>
    <row r="92" spans="2:11" s="8" customFormat="1" ht="19.899999999999999" customHeight="1">
      <c r="B92" s="150"/>
      <c r="C92" s="151"/>
      <c r="D92" s="152" t="s">
        <v>137</v>
      </c>
      <c r="E92" s="153"/>
      <c r="F92" s="153"/>
      <c r="G92" s="153"/>
      <c r="H92" s="153"/>
      <c r="I92" s="154"/>
      <c r="J92" s="155">
        <f>J526</f>
        <v>0</v>
      </c>
      <c r="K92" s="156"/>
    </row>
    <row r="93" spans="2:11" s="1" customFormat="1" ht="21.75" customHeight="1">
      <c r="B93" s="39"/>
      <c r="C93" s="40"/>
      <c r="D93" s="40"/>
      <c r="E93" s="40"/>
      <c r="F93" s="40"/>
      <c r="G93" s="40"/>
      <c r="H93" s="40"/>
      <c r="I93" s="112"/>
      <c r="J93" s="40"/>
      <c r="K93" s="43"/>
    </row>
    <row r="94" spans="2:11" s="1" customFormat="1" ht="6.95" customHeight="1">
      <c r="B94" s="54"/>
      <c r="C94" s="55"/>
      <c r="D94" s="55"/>
      <c r="E94" s="55"/>
      <c r="F94" s="55"/>
      <c r="G94" s="55"/>
      <c r="H94" s="55"/>
      <c r="I94" s="133"/>
      <c r="J94" s="55"/>
      <c r="K94" s="56"/>
    </row>
    <row r="98" spans="2:63" s="1" customFormat="1" ht="6.95" customHeight="1">
      <c r="B98" s="57"/>
      <c r="C98" s="58"/>
      <c r="D98" s="58"/>
      <c r="E98" s="58"/>
      <c r="F98" s="58"/>
      <c r="G98" s="58"/>
      <c r="H98" s="58"/>
      <c r="I98" s="136"/>
      <c r="J98" s="58"/>
      <c r="K98" s="58"/>
      <c r="L98" s="59"/>
    </row>
    <row r="99" spans="2:63" s="1" customFormat="1" ht="36.950000000000003" customHeight="1">
      <c r="B99" s="39"/>
      <c r="C99" s="60" t="s">
        <v>138</v>
      </c>
      <c r="D99" s="61"/>
      <c r="E99" s="61"/>
      <c r="F99" s="61"/>
      <c r="G99" s="61"/>
      <c r="H99" s="61"/>
      <c r="I99" s="157"/>
      <c r="J99" s="61"/>
      <c r="K99" s="61"/>
      <c r="L99" s="59"/>
    </row>
    <row r="100" spans="2:63" s="1" customFormat="1" ht="6.95" customHeight="1">
      <c r="B100" s="39"/>
      <c r="C100" s="61"/>
      <c r="D100" s="61"/>
      <c r="E100" s="61"/>
      <c r="F100" s="61"/>
      <c r="G100" s="61"/>
      <c r="H100" s="61"/>
      <c r="I100" s="157"/>
      <c r="J100" s="61"/>
      <c r="K100" s="61"/>
      <c r="L100" s="59"/>
    </row>
    <row r="101" spans="2:63" s="1" customFormat="1" ht="14.45" customHeight="1">
      <c r="B101" s="39"/>
      <c r="C101" s="63" t="s">
        <v>18</v>
      </c>
      <c r="D101" s="61"/>
      <c r="E101" s="61"/>
      <c r="F101" s="61"/>
      <c r="G101" s="61"/>
      <c r="H101" s="61"/>
      <c r="I101" s="157"/>
      <c r="J101" s="61"/>
      <c r="K101" s="61"/>
      <c r="L101" s="59"/>
    </row>
    <row r="102" spans="2:63" s="1" customFormat="1" ht="22.5" customHeight="1">
      <c r="B102" s="39"/>
      <c r="C102" s="61"/>
      <c r="D102" s="61"/>
      <c r="E102" s="365" t="str">
        <f>E7</f>
        <v>Rodinný dům Velké Hamry 519</v>
      </c>
      <c r="F102" s="366"/>
      <c r="G102" s="366"/>
      <c r="H102" s="366"/>
      <c r="I102" s="157"/>
      <c r="J102" s="61"/>
      <c r="K102" s="61"/>
      <c r="L102" s="59"/>
    </row>
    <row r="103" spans="2:63" s="1" customFormat="1" ht="14.45" customHeight="1">
      <c r="B103" s="39"/>
      <c r="C103" s="63" t="s">
        <v>95</v>
      </c>
      <c r="D103" s="61"/>
      <c r="E103" s="61"/>
      <c r="F103" s="61"/>
      <c r="G103" s="61"/>
      <c r="H103" s="61"/>
      <c r="I103" s="157"/>
      <c r="J103" s="61"/>
      <c r="K103" s="61"/>
      <c r="L103" s="59"/>
    </row>
    <row r="104" spans="2:63" s="1" customFormat="1" ht="23.25" customHeight="1">
      <c r="B104" s="39"/>
      <c r="C104" s="61"/>
      <c r="D104" s="61"/>
      <c r="E104" s="341" t="str">
        <f>E9</f>
        <v>663 - Velké Hamry, č.p. 519</v>
      </c>
      <c r="F104" s="367"/>
      <c r="G104" s="367"/>
      <c r="H104" s="367"/>
      <c r="I104" s="157"/>
      <c r="J104" s="61"/>
      <c r="K104" s="61"/>
      <c r="L104" s="59"/>
    </row>
    <row r="105" spans="2:63" s="1" customFormat="1" ht="6.95" customHeight="1">
      <c r="B105" s="39"/>
      <c r="C105" s="61"/>
      <c r="D105" s="61"/>
      <c r="E105" s="61"/>
      <c r="F105" s="61"/>
      <c r="G105" s="61"/>
      <c r="H105" s="61"/>
      <c r="I105" s="157"/>
      <c r="J105" s="61"/>
      <c r="K105" s="61"/>
      <c r="L105" s="59"/>
    </row>
    <row r="106" spans="2:63" s="1" customFormat="1" ht="18" customHeight="1">
      <c r="B106" s="39"/>
      <c r="C106" s="63" t="s">
        <v>26</v>
      </c>
      <c r="D106" s="61"/>
      <c r="E106" s="61"/>
      <c r="F106" s="158" t="str">
        <f>F12</f>
        <v>Velké Hamry</v>
      </c>
      <c r="G106" s="61"/>
      <c r="H106" s="61"/>
      <c r="I106" s="159" t="s">
        <v>28</v>
      </c>
      <c r="J106" s="71" t="str">
        <f>IF(J12="","",J12)</f>
        <v>14.12.2016</v>
      </c>
      <c r="K106" s="61"/>
      <c r="L106" s="59"/>
    </row>
    <row r="107" spans="2:63" s="1" customFormat="1" ht="6.95" customHeight="1">
      <c r="B107" s="39"/>
      <c r="C107" s="61"/>
      <c r="D107" s="61"/>
      <c r="E107" s="61"/>
      <c r="F107" s="61"/>
      <c r="G107" s="61"/>
      <c r="H107" s="61"/>
      <c r="I107" s="157"/>
      <c r="J107" s="61"/>
      <c r="K107" s="61"/>
      <c r="L107" s="59"/>
    </row>
    <row r="108" spans="2:63" s="1" customFormat="1">
      <c r="B108" s="39"/>
      <c r="C108" s="63" t="s">
        <v>32</v>
      </c>
      <c r="D108" s="61"/>
      <c r="E108" s="61"/>
      <c r="F108" s="158" t="str">
        <f>E15</f>
        <v>Město Velké Hamry</v>
      </c>
      <c r="G108" s="61"/>
      <c r="H108" s="61"/>
      <c r="I108" s="159" t="s">
        <v>40</v>
      </c>
      <c r="J108" s="158" t="str">
        <f>E21</f>
        <v>Comfort space, a.s.</v>
      </c>
      <c r="K108" s="61"/>
      <c r="L108" s="59"/>
    </row>
    <row r="109" spans="2:63" s="1" customFormat="1" ht="14.45" customHeight="1">
      <c r="B109" s="39"/>
      <c r="C109" s="63" t="s">
        <v>38</v>
      </c>
      <c r="D109" s="61"/>
      <c r="E109" s="61"/>
      <c r="F109" s="158" t="str">
        <f>IF(E18="","",E18)</f>
        <v/>
      </c>
      <c r="G109" s="61"/>
      <c r="H109" s="61"/>
      <c r="I109" s="157"/>
      <c r="J109" s="61"/>
      <c r="K109" s="61"/>
      <c r="L109" s="59"/>
    </row>
    <row r="110" spans="2:63" s="1" customFormat="1" ht="10.35" customHeight="1">
      <c r="B110" s="39"/>
      <c r="C110" s="61"/>
      <c r="D110" s="61"/>
      <c r="E110" s="61"/>
      <c r="F110" s="61"/>
      <c r="G110" s="61"/>
      <c r="H110" s="61"/>
      <c r="I110" s="157"/>
      <c r="J110" s="61"/>
      <c r="K110" s="61"/>
      <c r="L110" s="59"/>
    </row>
    <row r="111" spans="2:63" s="9" customFormat="1" ht="29.25" customHeight="1">
      <c r="B111" s="160"/>
      <c r="C111" s="161" t="s">
        <v>139</v>
      </c>
      <c r="D111" s="162" t="s">
        <v>65</v>
      </c>
      <c r="E111" s="162" t="s">
        <v>61</v>
      </c>
      <c r="F111" s="162" t="s">
        <v>140</v>
      </c>
      <c r="G111" s="162" t="s">
        <v>141</v>
      </c>
      <c r="H111" s="162" t="s">
        <v>142</v>
      </c>
      <c r="I111" s="163" t="s">
        <v>143</v>
      </c>
      <c r="J111" s="162" t="s">
        <v>99</v>
      </c>
      <c r="K111" s="164" t="s">
        <v>144</v>
      </c>
      <c r="L111" s="165"/>
      <c r="M111" s="79" t="s">
        <v>145</v>
      </c>
      <c r="N111" s="80" t="s">
        <v>50</v>
      </c>
      <c r="O111" s="80" t="s">
        <v>146</v>
      </c>
      <c r="P111" s="80" t="s">
        <v>147</v>
      </c>
      <c r="Q111" s="80" t="s">
        <v>148</v>
      </c>
      <c r="R111" s="80" t="s">
        <v>149</v>
      </c>
      <c r="S111" s="80" t="s">
        <v>150</v>
      </c>
      <c r="T111" s="81" t="s">
        <v>151</v>
      </c>
    </row>
    <row r="112" spans="2:63" s="1" customFormat="1" ht="29.25" customHeight="1">
      <c r="B112" s="39"/>
      <c r="C112" s="85" t="s">
        <v>100</v>
      </c>
      <c r="D112" s="61"/>
      <c r="E112" s="61"/>
      <c r="F112" s="61"/>
      <c r="G112" s="61"/>
      <c r="H112" s="61"/>
      <c r="I112" s="157"/>
      <c r="J112" s="166">
        <f>BK112</f>
        <v>0</v>
      </c>
      <c r="K112" s="61"/>
      <c r="L112" s="59"/>
      <c r="M112" s="82"/>
      <c r="N112" s="83"/>
      <c r="O112" s="83"/>
      <c r="P112" s="167">
        <f>P113+P364+P511</f>
        <v>0</v>
      </c>
      <c r="Q112" s="83"/>
      <c r="R112" s="167">
        <f>R113+R364+R511</f>
        <v>394.32047173000007</v>
      </c>
      <c r="S112" s="83"/>
      <c r="T112" s="168">
        <f>T113+T364+T511</f>
        <v>73.278943700000013</v>
      </c>
      <c r="AT112" s="22" t="s">
        <v>79</v>
      </c>
      <c r="AU112" s="22" t="s">
        <v>101</v>
      </c>
      <c r="BK112" s="169">
        <f>BK113+BK364+BK511</f>
        <v>0</v>
      </c>
    </row>
    <row r="113" spans="2:65" s="10" customFormat="1" ht="37.35" customHeight="1">
      <c r="B113" s="170"/>
      <c r="C113" s="171"/>
      <c r="D113" s="172" t="s">
        <v>79</v>
      </c>
      <c r="E113" s="173" t="s">
        <v>152</v>
      </c>
      <c r="F113" s="173" t="s">
        <v>153</v>
      </c>
      <c r="G113" s="171"/>
      <c r="H113" s="171"/>
      <c r="I113" s="174"/>
      <c r="J113" s="175">
        <f>BK113</f>
        <v>0</v>
      </c>
      <c r="K113" s="171"/>
      <c r="L113" s="176"/>
      <c r="M113" s="177"/>
      <c r="N113" s="178"/>
      <c r="O113" s="178"/>
      <c r="P113" s="179">
        <f>P114+P134+P158+P169+P175+P184+P276+P353+P362</f>
        <v>0</v>
      </c>
      <c r="Q113" s="178"/>
      <c r="R113" s="179">
        <f>R114+R134+R158+R169+R175+R184+R276+R353+R362</f>
        <v>383.58471353000004</v>
      </c>
      <c r="S113" s="178"/>
      <c r="T113" s="180">
        <f>T114+T134+T158+T169+T175+T184+T276+T353+T362</f>
        <v>72.395495000000011</v>
      </c>
      <c r="AR113" s="181" t="s">
        <v>25</v>
      </c>
      <c r="AT113" s="182" t="s">
        <v>79</v>
      </c>
      <c r="AU113" s="182" t="s">
        <v>80</v>
      </c>
      <c r="AY113" s="181" t="s">
        <v>154</v>
      </c>
      <c r="BK113" s="183">
        <f>BK114+BK134+BK158+BK169+BK175+BK184+BK276+BK353+BK362</f>
        <v>0</v>
      </c>
    </row>
    <row r="114" spans="2:65" s="10" customFormat="1" ht="19.899999999999999" customHeight="1">
      <c r="B114" s="170"/>
      <c r="C114" s="171"/>
      <c r="D114" s="184" t="s">
        <v>79</v>
      </c>
      <c r="E114" s="185" t="s">
        <v>25</v>
      </c>
      <c r="F114" s="185" t="s">
        <v>155</v>
      </c>
      <c r="G114" s="171"/>
      <c r="H114" s="171"/>
      <c r="I114" s="174"/>
      <c r="J114" s="186">
        <f>BK114</f>
        <v>0</v>
      </c>
      <c r="K114" s="171"/>
      <c r="L114" s="176"/>
      <c r="M114" s="177"/>
      <c r="N114" s="178"/>
      <c r="O114" s="178"/>
      <c r="P114" s="179">
        <f>SUM(P115:P133)</f>
        <v>0</v>
      </c>
      <c r="Q114" s="178"/>
      <c r="R114" s="179">
        <f>SUM(R115:R133)</f>
        <v>0</v>
      </c>
      <c r="S114" s="178"/>
      <c r="T114" s="180">
        <f>SUM(T115:T133)</f>
        <v>0</v>
      </c>
      <c r="AR114" s="181" t="s">
        <v>25</v>
      </c>
      <c r="AT114" s="182" t="s">
        <v>79</v>
      </c>
      <c r="AU114" s="182" t="s">
        <v>25</v>
      </c>
      <c r="AY114" s="181" t="s">
        <v>154</v>
      </c>
      <c r="BK114" s="183">
        <f>SUM(BK115:BK133)</f>
        <v>0</v>
      </c>
    </row>
    <row r="115" spans="2:65" s="1" customFormat="1" ht="31.5" customHeight="1">
      <c r="B115" s="39"/>
      <c r="C115" s="187" t="s">
        <v>25</v>
      </c>
      <c r="D115" s="187" t="s">
        <v>156</v>
      </c>
      <c r="E115" s="188" t="s">
        <v>157</v>
      </c>
      <c r="F115" s="189" t="s">
        <v>158</v>
      </c>
      <c r="G115" s="190" t="s">
        <v>159</v>
      </c>
      <c r="H115" s="191">
        <v>39.744</v>
      </c>
      <c r="I115" s="192"/>
      <c r="J115" s="193">
        <f>ROUND(I115*H115,2)</f>
        <v>0</v>
      </c>
      <c r="K115" s="189" t="s">
        <v>160</v>
      </c>
      <c r="L115" s="59"/>
      <c r="M115" s="194" t="s">
        <v>24</v>
      </c>
      <c r="N115" s="195" t="s">
        <v>52</v>
      </c>
      <c r="O115" s="40"/>
      <c r="P115" s="196">
        <f>O115*H115</f>
        <v>0</v>
      </c>
      <c r="Q115" s="196">
        <v>0</v>
      </c>
      <c r="R115" s="196">
        <f>Q115*H115</f>
        <v>0</v>
      </c>
      <c r="S115" s="196">
        <v>0</v>
      </c>
      <c r="T115" s="197">
        <f>S115*H115</f>
        <v>0</v>
      </c>
      <c r="AR115" s="22" t="s">
        <v>161</v>
      </c>
      <c r="AT115" s="22" t="s">
        <v>156</v>
      </c>
      <c r="AU115" s="22" t="s">
        <v>162</v>
      </c>
      <c r="AY115" s="22" t="s">
        <v>154</v>
      </c>
      <c r="BE115" s="198">
        <f>IF(N115="základní",J115,0)</f>
        <v>0</v>
      </c>
      <c r="BF115" s="198">
        <f>IF(N115="snížená",J115,0)</f>
        <v>0</v>
      </c>
      <c r="BG115" s="198">
        <f>IF(N115="zákl. přenesená",J115,0)</f>
        <v>0</v>
      </c>
      <c r="BH115" s="198">
        <f>IF(N115="sníž. přenesená",J115,0)</f>
        <v>0</v>
      </c>
      <c r="BI115" s="198">
        <f>IF(N115="nulová",J115,0)</f>
        <v>0</v>
      </c>
      <c r="BJ115" s="22" t="s">
        <v>162</v>
      </c>
      <c r="BK115" s="198">
        <f>ROUND(I115*H115,2)</f>
        <v>0</v>
      </c>
      <c r="BL115" s="22" t="s">
        <v>161</v>
      </c>
      <c r="BM115" s="22" t="s">
        <v>163</v>
      </c>
    </row>
    <row r="116" spans="2:65" s="11" customFormat="1" ht="13.5">
      <c r="B116" s="199"/>
      <c r="C116" s="200"/>
      <c r="D116" s="201" t="s">
        <v>164</v>
      </c>
      <c r="E116" s="202" t="s">
        <v>24</v>
      </c>
      <c r="F116" s="203" t="s">
        <v>165</v>
      </c>
      <c r="G116" s="200"/>
      <c r="H116" s="204">
        <v>39.744</v>
      </c>
      <c r="I116" s="205"/>
      <c r="J116" s="200"/>
      <c r="K116" s="200"/>
      <c r="L116" s="206"/>
      <c r="M116" s="207"/>
      <c r="N116" s="208"/>
      <c r="O116" s="208"/>
      <c r="P116" s="208"/>
      <c r="Q116" s="208"/>
      <c r="R116" s="208"/>
      <c r="S116" s="208"/>
      <c r="T116" s="209"/>
      <c r="AT116" s="210" t="s">
        <v>164</v>
      </c>
      <c r="AU116" s="210" t="s">
        <v>162</v>
      </c>
      <c r="AV116" s="11" t="s">
        <v>162</v>
      </c>
      <c r="AW116" s="11" t="s">
        <v>166</v>
      </c>
      <c r="AX116" s="11" t="s">
        <v>80</v>
      </c>
      <c r="AY116" s="210" t="s">
        <v>154</v>
      </c>
    </row>
    <row r="117" spans="2:65" s="12" customFormat="1" ht="13.5">
      <c r="B117" s="211"/>
      <c r="C117" s="212"/>
      <c r="D117" s="213" t="s">
        <v>164</v>
      </c>
      <c r="E117" s="214" t="s">
        <v>24</v>
      </c>
      <c r="F117" s="215" t="s">
        <v>167</v>
      </c>
      <c r="G117" s="212"/>
      <c r="H117" s="216">
        <v>39.744</v>
      </c>
      <c r="I117" s="217"/>
      <c r="J117" s="212"/>
      <c r="K117" s="212"/>
      <c r="L117" s="218"/>
      <c r="M117" s="219"/>
      <c r="N117" s="220"/>
      <c r="O117" s="220"/>
      <c r="P117" s="220"/>
      <c r="Q117" s="220"/>
      <c r="R117" s="220"/>
      <c r="S117" s="220"/>
      <c r="T117" s="221"/>
      <c r="AT117" s="222" t="s">
        <v>164</v>
      </c>
      <c r="AU117" s="222" t="s">
        <v>162</v>
      </c>
      <c r="AV117" s="12" t="s">
        <v>161</v>
      </c>
      <c r="AW117" s="12" t="s">
        <v>166</v>
      </c>
      <c r="AX117" s="12" t="s">
        <v>25</v>
      </c>
      <c r="AY117" s="222" t="s">
        <v>154</v>
      </c>
    </row>
    <row r="118" spans="2:65" s="1" customFormat="1" ht="31.5" customHeight="1">
      <c r="B118" s="39"/>
      <c r="C118" s="187" t="s">
        <v>162</v>
      </c>
      <c r="D118" s="187" t="s">
        <v>156</v>
      </c>
      <c r="E118" s="188" t="s">
        <v>168</v>
      </c>
      <c r="F118" s="189" t="s">
        <v>169</v>
      </c>
      <c r="G118" s="190" t="s">
        <v>159</v>
      </c>
      <c r="H118" s="191">
        <v>39.744</v>
      </c>
      <c r="I118" s="192"/>
      <c r="J118" s="193">
        <f>ROUND(I118*H118,2)</f>
        <v>0</v>
      </c>
      <c r="K118" s="189" t="s">
        <v>160</v>
      </c>
      <c r="L118" s="59"/>
      <c r="M118" s="194" t="s">
        <v>24</v>
      </c>
      <c r="N118" s="195" t="s">
        <v>52</v>
      </c>
      <c r="O118" s="40"/>
      <c r="P118" s="196">
        <f>O118*H118</f>
        <v>0</v>
      </c>
      <c r="Q118" s="196">
        <v>0</v>
      </c>
      <c r="R118" s="196">
        <f>Q118*H118</f>
        <v>0</v>
      </c>
      <c r="S118" s="196">
        <v>0</v>
      </c>
      <c r="T118" s="197">
        <f>S118*H118</f>
        <v>0</v>
      </c>
      <c r="AR118" s="22" t="s">
        <v>161</v>
      </c>
      <c r="AT118" s="22" t="s">
        <v>156</v>
      </c>
      <c r="AU118" s="22" t="s">
        <v>162</v>
      </c>
      <c r="AY118" s="22" t="s">
        <v>154</v>
      </c>
      <c r="BE118" s="198">
        <f>IF(N118="základní",J118,0)</f>
        <v>0</v>
      </c>
      <c r="BF118" s="198">
        <f>IF(N118="snížená",J118,0)</f>
        <v>0</v>
      </c>
      <c r="BG118" s="198">
        <f>IF(N118="zákl. přenesená",J118,0)</f>
        <v>0</v>
      </c>
      <c r="BH118" s="198">
        <f>IF(N118="sníž. přenesená",J118,0)</f>
        <v>0</v>
      </c>
      <c r="BI118" s="198">
        <f>IF(N118="nulová",J118,0)</f>
        <v>0</v>
      </c>
      <c r="BJ118" s="22" t="s">
        <v>162</v>
      </c>
      <c r="BK118" s="198">
        <f>ROUND(I118*H118,2)</f>
        <v>0</v>
      </c>
      <c r="BL118" s="22" t="s">
        <v>161</v>
      </c>
      <c r="BM118" s="22" t="s">
        <v>170</v>
      </c>
    </row>
    <row r="119" spans="2:65" s="1" customFormat="1" ht="31.5" customHeight="1">
      <c r="B119" s="39"/>
      <c r="C119" s="187" t="s">
        <v>171</v>
      </c>
      <c r="D119" s="187" t="s">
        <v>156</v>
      </c>
      <c r="E119" s="188" t="s">
        <v>172</v>
      </c>
      <c r="F119" s="189" t="s">
        <v>173</v>
      </c>
      <c r="G119" s="190" t="s">
        <v>159</v>
      </c>
      <c r="H119" s="191">
        <v>21.863</v>
      </c>
      <c r="I119" s="192"/>
      <c r="J119" s="193">
        <f>ROUND(I119*H119,2)</f>
        <v>0</v>
      </c>
      <c r="K119" s="189" t="s">
        <v>160</v>
      </c>
      <c r="L119" s="59"/>
      <c r="M119" s="194" t="s">
        <v>24</v>
      </c>
      <c r="N119" s="195" t="s">
        <v>52</v>
      </c>
      <c r="O119" s="40"/>
      <c r="P119" s="196">
        <f>O119*H119</f>
        <v>0</v>
      </c>
      <c r="Q119" s="196">
        <v>0</v>
      </c>
      <c r="R119" s="196">
        <f>Q119*H119</f>
        <v>0</v>
      </c>
      <c r="S119" s="196">
        <v>0</v>
      </c>
      <c r="T119" s="197">
        <f>S119*H119</f>
        <v>0</v>
      </c>
      <c r="AR119" s="22" t="s">
        <v>161</v>
      </c>
      <c r="AT119" s="22" t="s">
        <v>156</v>
      </c>
      <c r="AU119" s="22" t="s">
        <v>162</v>
      </c>
      <c r="AY119" s="22" t="s">
        <v>154</v>
      </c>
      <c r="BE119" s="198">
        <f>IF(N119="základní",J119,0)</f>
        <v>0</v>
      </c>
      <c r="BF119" s="198">
        <f>IF(N119="snížená",J119,0)</f>
        <v>0</v>
      </c>
      <c r="BG119" s="198">
        <f>IF(N119="zákl. přenesená",J119,0)</f>
        <v>0</v>
      </c>
      <c r="BH119" s="198">
        <f>IF(N119="sníž. přenesená",J119,0)</f>
        <v>0</v>
      </c>
      <c r="BI119" s="198">
        <f>IF(N119="nulová",J119,0)</f>
        <v>0</v>
      </c>
      <c r="BJ119" s="22" t="s">
        <v>162</v>
      </c>
      <c r="BK119" s="198">
        <f>ROUND(I119*H119,2)</f>
        <v>0</v>
      </c>
      <c r="BL119" s="22" t="s">
        <v>161</v>
      </c>
      <c r="BM119" s="22" t="s">
        <v>174</v>
      </c>
    </row>
    <row r="120" spans="2:65" s="11" customFormat="1" ht="13.5">
      <c r="B120" s="199"/>
      <c r="C120" s="200"/>
      <c r="D120" s="201" t="s">
        <v>164</v>
      </c>
      <c r="E120" s="202" t="s">
        <v>24</v>
      </c>
      <c r="F120" s="203" t="s">
        <v>175</v>
      </c>
      <c r="G120" s="200"/>
      <c r="H120" s="204">
        <v>21.863</v>
      </c>
      <c r="I120" s="205"/>
      <c r="J120" s="200"/>
      <c r="K120" s="200"/>
      <c r="L120" s="206"/>
      <c r="M120" s="207"/>
      <c r="N120" s="208"/>
      <c r="O120" s="208"/>
      <c r="P120" s="208"/>
      <c r="Q120" s="208"/>
      <c r="R120" s="208"/>
      <c r="S120" s="208"/>
      <c r="T120" s="209"/>
      <c r="AT120" s="210" t="s">
        <v>164</v>
      </c>
      <c r="AU120" s="210" t="s">
        <v>162</v>
      </c>
      <c r="AV120" s="11" t="s">
        <v>162</v>
      </c>
      <c r="AW120" s="11" t="s">
        <v>166</v>
      </c>
      <c r="AX120" s="11" t="s">
        <v>80</v>
      </c>
      <c r="AY120" s="210" t="s">
        <v>154</v>
      </c>
    </row>
    <row r="121" spans="2:65" s="12" customFormat="1" ht="13.5">
      <c r="B121" s="211"/>
      <c r="C121" s="212"/>
      <c r="D121" s="213" t="s">
        <v>164</v>
      </c>
      <c r="E121" s="214" t="s">
        <v>24</v>
      </c>
      <c r="F121" s="215" t="s">
        <v>167</v>
      </c>
      <c r="G121" s="212"/>
      <c r="H121" s="216">
        <v>21.863</v>
      </c>
      <c r="I121" s="217"/>
      <c r="J121" s="212"/>
      <c r="K121" s="212"/>
      <c r="L121" s="218"/>
      <c r="M121" s="219"/>
      <c r="N121" s="220"/>
      <c r="O121" s="220"/>
      <c r="P121" s="220"/>
      <c r="Q121" s="220"/>
      <c r="R121" s="220"/>
      <c r="S121" s="220"/>
      <c r="T121" s="221"/>
      <c r="AT121" s="222" t="s">
        <v>164</v>
      </c>
      <c r="AU121" s="222" t="s">
        <v>162</v>
      </c>
      <c r="AV121" s="12" t="s">
        <v>161</v>
      </c>
      <c r="AW121" s="12" t="s">
        <v>166</v>
      </c>
      <c r="AX121" s="12" t="s">
        <v>25</v>
      </c>
      <c r="AY121" s="222" t="s">
        <v>154</v>
      </c>
    </row>
    <row r="122" spans="2:65" s="1" customFormat="1" ht="31.5" customHeight="1">
      <c r="B122" s="39"/>
      <c r="C122" s="187" t="s">
        <v>161</v>
      </c>
      <c r="D122" s="187" t="s">
        <v>156</v>
      </c>
      <c r="E122" s="188" t="s">
        <v>176</v>
      </c>
      <c r="F122" s="189" t="s">
        <v>177</v>
      </c>
      <c r="G122" s="190" t="s">
        <v>159</v>
      </c>
      <c r="H122" s="191">
        <v>21.863</v>
      </c>
      <c r="I122" s="192"/>
      <c r="J122" s="193">
        <f>ROUND(I122*H122,2)</f>
        <v>0</v>
      </c>
      <c r="K122" s="189" t="s">
        <v>160</v>
      </c>
      <c r="L122" s="59"/>
      <c r="M122" s="194" t="s">
        <v>24</v>
      </c>
      <c r="N122" s="195" t="s">
        <v>52</v>
      </c>
      <c r="O122" s="40"/>
      <c r="P122" s="196">
        <f>O122*H122</f>
        <v>0</v>
      </c>
      <c r="Q122" s="196">
        <v>0</v>
      </c>
      <c r="R122" s="196">
        <f>Q122*H122</f>
        <v>0</v>
      </c>
      <c r="S122" s="196">
        <v>0</v>
      </c>
      <c r="T122" s="197">
        <f>S122*H122</f>
        <v>0</v>
      </c>
      <c r="AR122" s="22" t="s">
        <v>161</v>
      </c>
      <c r="AT122" s="22" t="s">
        <v>156</v>
      </c>
      <c r="AU122" s="22" t="s">
        <v>162</v>
      </c>
      <c r="AY122" s="22" t="s">
        <v>154</v>
      </c>
      <c r="BE122" s="198">
        <f>IF(N122="základní",J122,0)</f>
        <v>0</v>
      </c>
      <c r="BF122" s="198">
        <f>IF(N122="snížená",J122,0)</f>
        <v>0</v>
      </c>
      <c r="BG122" s="198">
        <f>IF(N122="zákl. přenesená",J122,0)</f>
        <v>0</v>
      </c>
      <c r="BH122" s="198">
        <f>IF(N122="sníž. přenesená",J122,0)</f>
        <v>0</v>
      </c>
      <c r="BI122" s="198">
        <f>IF(N122="nulová",J122,0)</f>
        <v>0</v>
      </c>
      <c r="BJ122" s="22" t="s">
        <v>162</v>
      </c>
      <c r="BK122" s="198">
        <f>ROUND(I122*H122,2)</f>
        <v>0</v>
      </c>
      <c r="BL122" s="22" t="s">
        <v>161</v>
      </c>
      <c r="BM122" s="22" t="s">
        <v>178</v>
      </c>
    </row>
    <row r="123" spans="2:65" s="1" customFormat="1" ht="44.25" customHeight="1">
      <c r="B123" s="39"/>
      <c r="C123" s="187" t="s">
        <v>179</v>
      </c>
      <c r="D123" s="187" t="s">
        <v>156</v>
      </c>
      <c r="E123" s="188" t="s">
        <v>180</v>
      </c>
      <c r="F123" s="189" t="s">
        <v>181</v>
      </c>
      <c r="G123" s="190" t="s">
        <v>159</v>
      </c>
      <c r="H123" s="191">
        <v>61.606999999999999</v>
      </c>
      <c r="I123" s="192"/>
      <c r="J123" s="193">
        <f>ROUND(I123*H123,2)</f>
        <v>0</v>
      </c>
      <c r="K123" s="189" t="s">
        <v>160</v>
      </c>
      <c r="L123" s="59"/>
      <c r="M123" s="194" t="s">
        <v>24</v>
      </c>
      <c r="N123" s="195" t="s">
        <v>52</v>
      </c>
      <c r="O123" s="40"/>
      <c r="P123" s="196">
        <f>O123*H123</f>
        <v>0</v>
      </c>
      <c r="Q123" s="196">
        <v>0</v>
      </c>
      <c r="R123" s="196">
        <f>Q123*H123</f>
        <v>0</v>
      </c>
      <c r="S123" s="196">
        <v>0</v>
      </c>
      <c r="T123" s="197">
        <f>S123*H123</f>
        <v>0</v>
      </c>
      <c r="AR123" s="22" t="s">
        <v>161</v>
      </c>
      <c r="AT123" s="22" t="s">
        <v>156</v>
      </c>
      <c r="AU123" s="22" t="s">
        <v>162</v>
      </c>
      <c r="AY123" s="22" t="s">
        <v>154</v>
      </c>
      <c r="BE123" s="198">
        <f>IF(N123="základní",J123,0)</f>
        <v>0</v>
      </c>
      <c r="BF123" s="198">
        <f>IF(N123="snížená",J123,0)</f>
        <v>0</v>
      </c>
      <c r="BG123" s="198">
        <f>IF(N123="zákl. přenesená",J123,0)</f>
        <v>0</v>
      </c>
      <c r="BH123" s="198">
        <f>IF(N123="sníž. přenesená",J123,0)</f>
        <v>0</v>
      </c>
      <c r="BI123" s="198">
        <f>IF(N123="nulová",J123,0)</f>
        <v>0</v>
      </c>
      <c r="BJ123" s="22" t="s">
        <v>162</v>
      </c>
      <c r="BK123" s="198">
        <f>ROUND(I123*H123,2)</f>
        <v>0</v>
      </c>
      <c r="BL123" s="22" t="s">
        <v>161</v>
      </c>
      <c r="BM123" s="22" t="s">
        <v>182</v>
      </c>
    </row>
    <row r="124" spans="2:65" s="11" customFormat="1" ht="13.5">
      <c r="B124" s="199"/>
      <c r="C124" s="200"/>
      <c r="D124" s="201" t="s">
        <v>164</v>
      </c>
      <c r="E124" s="202" t="s">
        <v>24</v>
      </c>
      <c r="F124" s="203" t="s">
        <v>183</v>
      </c>
      <c r="G124" s="200"/>
      <c r="H124" s="204">
        <v>61.606999999999999</v>
      </c>
      <c r="I124" s="205"/>
      <c r="J124" s="200"/>
      <c r="K124" s="200"/>
      <c r="L124" s="206"/>
      <c r="M124" s="207"/>
      <c r="N124" s="208"/>
      <c r="O124" s="208"/>
      <c r="P124" s="208"/>
      <c r="Q124" s="208"/>
      <c r="R124" s="208"/>
      <c r="S124" s="208"/>
      <c r="T124" s="209"/>
      <c r="AT124" s="210" t="s">
        <v>164</v>
      </c>
      <c r="AU124" s="210" t="s">
        <v>162</v>
      </c>
      <c r="AV124" s="11" t="s">
        <v>162</v>
      </c>
      <c r="AW124" s="11" t="s">
        <v>166</v>
      </c>
      <c r="AX124" s="11" t="s">
        <v>80</v>
      </c>
      <c r="AY124" s="210" t="s">
        <v>154</v>
      </c>
    </row>
    <row r="125" spans="2:65" s="12" customFormat="1" ht="13.5">
      <c r="B125" s="211"/>
      <c r="C125" s="212"/>
      <c r="D125" s="213" t="s">
        <v>164</v>
      </c>
      <c r="E125" s="214" t="s">
        <v>24</v>
      </c>
      <c r="F125" s="215" t="s">
        <v>167</v>
      </c>
      <c r="G125" s="212"/>
      <c r="H125" s="216">
        <v>61.606999999999999</v>
      </c>
      <c r="I125" s="217"/>
      <c r="J125" s="212"/>
      <c r="K125" s="212"/>
      <c r="L125" s="218"/>
      <c r="M125" s="219"/>
      <c r="N125" s="220"/>
      <c r="O125" s="220"/>
      <c r="P125" s="220"/>
      <c r="Q125" s="220"/>
      <c r="R125" s="220"/>
      <c r="S125" s="220"/>
      <c r="T125" s="221"/>
      <c r="AT125" s="222" t="s">
        <v>164</v>
      </c>
      <c r="AU125" s="222" t="s">
        <v>162</v>
      </c>
      <c r="AV125" s="12" t="s">
        <v>161</v>
      </c>
      <c r="AW125" s="12" t="s">
        <v>166</v>
      </c>
      <c r="AX125" s="12" t="s">
        <v>25</v>
      </c>
      <c r="AY125" s="222" t="s">
        <v>154</v>
      </c>
    </row>
    <row r="126" spans="2:65" s="1" customFormat="1" ht="31.5" customHeight="1">
      <c r="B126" s="39"/>
      <c r="C126" s="187" t="s">
        <v>184</v>
      </c>
      <c r="D126" s="187" t="s">
        <v>156</v>
      </c>
      <c r="E126" s="188" t="s">
        <v>185</v>
      </c>
      <c r="F126" s="189" t="s">
        <v>186</v>
      </c>
      <c r="G126" s="190" t="s">
        <v>159</v>
      </c>
      <c r="H126" s="191">
        <v>61.606999999999999</v>
      </c>
      <c r="I126" s="192"/>
      <c r="J126" s="193">
        <f>ROUND(I126*H126,2)</f>
        <v>0</v>
      </c>
      <c r="K126" s="189" t="s">
        <v>160</v>
      </c>
      <c r="L126" s="59"/>
      <c r="M126" s="194" t="s">
        <v>24</v>
      </c>
      <c r="N126" s="195" t="s">
        <v>52</v>
      </c>
      <c r="O126" s="40"/>
      <c r="P126" s="196">
        <f>O126*H126</f>
        <v>0</v>
      </c>
      <c r="Q126" s="196">
        <v>0</v>
      </c>
      <c r="R126" s="196">
        <f>Q126*H126</f>
        <v>0</v>
      </c>
      <c r="S126" s="196">
        <v>0</v>
      </c>
      <c r="T126" s="197">
        <f>S126*H126</f>
        <v>0</v>
      </c>
      <c r="AR126" s="22" t="s">
        <v>161</v>
      </c>
      <c r="AT126" s="22" t="s">
        <v>156</v>
      </c>
      <c r="AU126" s="22" t="s">
        <v>162</v>
      </c>
      <c r="AY126" s="22" t="s">
        <v>154</v>
      </c>
      <c r="BE126" s="198">
        <f>IF(N126="základní",J126,0)</f>
        <v>0</v>
      </c>
      <c r="BF126" s="198">
        <f>IF(N126="snížená",J126,0)</f>
        <v>0</v>
      </c>
      <c r="BG126" s="198">
        <f>IF(N126="zákl. přenesená",J126,0)</f>
        <v>0</v>
      </c>
      <c r="BH126" s="198">
        <f>IF(N126="sníž. přenesená",J126,0)</f>
        <v>0</v>
      </c>
      <c r="BI126" s="198">
        <f>IF(N126="nulová",J126,0)</f>
        <v>0</v>
      </c>
      <c r="BJ126" s="22" t="s">
        <v>162</v>
      </c>
      <c r="BK126" s="198">
        <f>ROUND(I126*H126,2)</f>
        <v>0</v>
      </c>
      <c r="BL126" s="22" t="s">
        <v>161</v>
      </c>
      <c r="BM126" s="22" t="s">
        <v>187</v>
      </c>
    </row>
    <row r="127" spans="2:65" s="1" customFormat="1" ht="31.5" customHeight="1">
      <c r="B127" s="39"/>
      <c r="C127" s="187" t="s">
        <v>188</v>
      </c>
      <c r="D127" s="187" t="s">
        <v>156</v>
      </c>
      <c r="E127" s="188" t="s">
        <v>189</v>
      </c>
      <c r="F127" s="189" t="s">
        <v>190</v>
      </c>
      <c r="G127" s="190" t="s">
        <v>159</v>
      </c>
      <c r="H127" s="191">
        <v>37.963999999999999</v>
      </c>
      <c r="I127" s="192"/>
      <c r="J127" s="193">
        <f>ROUND(I127*H127,2)</f>
        <v>0</v>
      </c>
      <c r="K127" s="189" t="s">
        <v>160</v>
      </c>
      <c r="L127" s="59"/>
      <c r="M127" s="194" t="s">
        <v>24</v>
      </c>
      <c r="N127" s="195" t="s">
        <v>52</v>
      </c>
      <c r="O127" s="40"/>
      <c r="P127" s="196">
        <f>O127*H127</f>
        <v>0</v>
      </c>
      <c r="Q127" s="196">
        <v>0</v>
      </c>
      <c r="R127" s="196">
        <f>Q127*H127</f>
        <v>0</v>
      </c>
      <c r="S127" s="196">
        <v>0</v>
      </c>
      <c r="T127" s="197">
        <f>S127*H127</f>
        <v>0</v>
      </c>
      <c r="AR127" s="22" t="s">
        <v>161</v>
      </c>
      <c r="AT127" s="22" t="s">
        <v>156</v>
      </c>
      <c r="AU127" s="22" t="s">
        <v>162</v>
      </c>
      <c r="AY127" s="22" t="s">
        <v>154</v>
      </c>
      <c r="BE127" s="198">
        <f>IF(N127="základní",J127,0)</f>
        <v>0</v>
      </c>
      <c r="BF127" s="198">
        <f>IF(N127="snížená",J127,0)</f>
        <v>0</v>
      </c>
      <c r="BG127" s="198">
        <f>IF(N127="zákl. přenesená",J127,0)</f>
        <v>0</v>
      </c>
      <c r="BH127" s="198">
        <f>IF(N127="sníž. přenesená",J127,0)</f>
        <v>0</v>
      </c>
      <c r="BI127" s="198">
        <f>IF(N127="nulová",J127,0)</f>
        <v>0</v>
      </c>
      <c r="BJ127" s="22" t="s">
        <v>162</v>
      </c>
      <c r="BK127" s="198">
        <f>ROUND(I127*H127,2)</f>
        <v>0</v>
      </c>
      <c r="BL127" s="22" t="s">
        <v>161</v>
      </c>
      <c r="BM127" s="22" t="s">
        <v>191</v>
      </c>
    </row>
    <row r="128" spans="2:65" s="11" customFormat="1" ht="13.5">
      <c r="B128" s="199"/>
      <c r="C128" s="200"/>
      <c r="D128" s="201" t="s">
        <v>164</v>
      </c>
      <c r="E128" s="202" t="s">
        <v>24</v>
      </c>
      <c r="F128" s="203" t="s">
        <v>192</v>
      </c>
      <c r="G128" s="200"/>
      <c r="H128" s="204">
        <v>37.963999999999999</v>
      </c>
      <c r="I128" s="205"/>
      <c r="J128" s="200"/>
      <c r="K128" s="200"/>
      <c r="L128" s="206"/>
      <c r="M128" s="207"/>
      <c r="N128" s="208"/>
      <c r="O128" s="208"/>
      <c r="P128" s="208"/>
      <c r="Q128" s="208"/>
      <c r="R128" s="208"/>
      <c r="S128" s="208"/>
      <c r="T128" s="209"/>
      <c r="AT128" s="210" t="s">
        <v>164</v>
      </c>
      <c r="AU128" s="210" t="s">
        <v>162</v>
      </c>
      <c r="AV128" s="11" t="s">
        <v>162</v>
      </c>
      <c r="AW128" s="11" t="s">
        <v>166</v>
      </c>
      <c r="AX128" s="11" t="s">
        <v>80</v>
      </c>
      <c r="AY128" s="210" t="s">
        <v>154</v>
      </c>
    </row>
    <row r="129" spans="2:65" s="12" customFormat="1" ht="13.5">
      <c r="B129" s="211"/>
      <c r="C129" s="212"/>
      <c r="D129" s="213" t="s">
        <v>164</v>
      </c>
      <c r="E129" s="214" t="s">
        <v>24</v>
      </c>
      <c r="F129" s="215" t="s">
        <v>167</v>
      </c>
      <c r="G129" s="212"/>
      <c r="H129" s="216">
        <v>37.963999999999999</v>
      </c>
      <c r="I129" s="217"/>
      <c r="J129" s="212"/>
      <c r="K129" s="212"/>
      <c r="L129" s="218"/>
      <c r="M129" s="219"/>
      <c r="N129" s="220"/>
      <c r="O129" s="220"/>
      <c r="P129" s="220"/>
      <c r="Q129" s="220"/>
      <c r="R129" s="220"/>
      <c r="S129" s="220"/>
      <c r="T129" s="221"/>
      <c r="AT129" s="222" t="s">
        <v>164</v>
      </c>
      <c r="AU129" s="222" t="s">
        <v>162</v>
      </c>
      <c r="AV129" s="12" t="s">
        <v>161</v>
      </c>
      <c r="AW129" s="12" t="s">
        <v>166</v>
      </c>
      <c r="AX129" s="12" t="s">
        <v>25</v>
      </c>
      <c r="AY129" s="222" t="s">
        <v>154</v>
      </c>
    </row>
    <row r="130" spans="2:65" s="1" customFormat="1" ht="22.5" customHeight="1">
      <c r="B130" s="39"/>
      <c r="C130" s="187" t="s">
        <v>193</v>
      </c>
      <c r="D130" s="187" t="s">
        <v>194</v>
      </c>
      <c r="E130" s="188" t="s">
        <v>195</v>
      </c>
      <c r="F130" s="189" t="s">
        <v>196</v>
      </c>
      <c r="G130" s="190" t="s">
        <v>197</v>
      </c>
      <c r="H130" s="191">
        <v>236.43</v>
      </c>
      <c r="I130" s="192"/>
      <c r="J130" s="193">
        <f>ROUND(I130*H130,2)</f>
        <v>0</v>
      </c>
      <c r="K130" s="189" t="s">
        <v>198</v>
      </c>
      <c r="L130" s="59"/>
      <c r="M130" s="194" t="s">
        <v>24</v>
      </c>
      <c r="N130" s="195" t="s">
        <v>52</v>
      </c>
      <c r="O130" s="40"/>
      <c r="P130" s="196">
        <f>O130*H130</f>
        <v>0</v>
      </c>
      <c r="Q130" s="196">
        <v>0</v>
      </c>
      <c r="R130" s="196">
        <f>Q130*H130</f>
        <v>0</v>
      </c>
      <c r="S130" s="196">
        <v>0</v>
      </c>
      <c r="T130" s="197">
        <f>S130*H130</f>
        <v>0</v>
      </c>
      <c r="AR130" s="22" t="s">
        <v>161</v>
      </c>
      <c r="AT130" s="22" t="s">
        <v>156</v>
      </c>
      <c r="AU130" s="22" t="s">
        <v>162</v>
      </c>
      <c r="AY130" s="22" t="s">
        <v>154</v>
      </c>
      <c r="BE130" s="198">
        <f>IF(N130="základní",J130,0)</f>
        <v>0</v>
      </c>
      <c r="BF130" s="198">
        <f>IF(N130="snížená",J130,0)</f>
        <v>0</v>
      </c>
      <c r="BG130" s="198">
        <f>IF(N130="zákl. přenesená",J130,0)</f>
        <v>0</v>
      </c>
      <c r="BH130" s="198">
        <f>IF(N130="sníž. přenesená",J130,0)</f>
        <v>0</v>
      </c>
      <c r="BI130" s="198">
        <f>IF(N130="nulová",J130,0)</f>
        <v>0</v>
      </c>
      <c r="BJ130" s="22" t="s">
        <v>162</v>
      </c>
      <c r="BK130" s="198">
        <f>ROUND(I130*H130,2)</f>
        <v>0</v>
      </c>
      <c r="BL130" s="22" t="s">
        <v>161</v>
      </c>
      <c r="BM130" s="22" t="s">
        <v>199</v>
      </c>
    </row>
    <row r="131" spans="2:65" s="1" customFormat="1" ht="31.5" customHeight="1">
      <c r="B131" s="39"/>
      <c r="C131" s="187" t="s">
        <v>200</v>
      </c>
      <c r="D131" s="187" t="s">
        <v>156</v>
      </c>
      <c r="E131" s="188" t="s">
        <v>201</v>
      </c>
      <c r="F131" s="189" t="s">
        <v>202</v>
      </c>
      <c r="G131" s="190" t="s">
        <v>197</v>
      </c>
      <c r="H131" s="191">
        <v>236.43</v>
      </c>
      <c r="I131" s="192"/>
      <c r="J131" s="193">
        <f>ROUND(I131*H131,2)</f>
        <v>0</v>
      </c>
      <c r="K131" s="189" t="s">
        <v>160</v>
      </c>
      <c r="L131" s="59"/>
      <c r="M131" s="194" t="s">
        <v>24</v>
      </c>
      <c r="N131" s="195" t="s">
        <v>52</v>
      </c>
      <c r="O131" s="40"/>
      <c r="P131" s="196">
        <f>O131*H131</f>
        <v>0</v>
      </c>
      <c r="Q131" s="196">
        <v>0</v>
      </c>
      <c r="R131" s="196">
        <f>Q131*H131</f>
        <v>0</v>
      </c>
      <c r="S131" s="196">
        <v>0</v>
      </c>
      <c r="T131" s="197">
        <f>S131*H131</f>
        <v>0</v>
      </c>
      <c r="AR131" s="22" t="s">
        <v>161</v>
      </c>
      <c r="AT131" s="22" t="s">
        <v>156</v>
      </c>
      <c r="AU131" s="22" t="s">
        <v>162</v>
      </c>
      <c r="AY131" s="22" t="s">
        <v>154</v>
      </c>
      <c r="BE131" s="198">
        <f>IF(N131="základní",J131,0)</f>
        <v>0</v>
      </c>
      <c r="BF131" s="198">
        <f>IF(N131="snížená",J131,0)</f>
        <v>0</v>
      </c>
      <c r="BG131" s="198">
        <f>IF(N131="zákl. přenesená",J131,0)</f>
        <v>0</v>
      </c>
      <c r="BH131" s="198">
        <f>IF(N131="sníž. přenesená",J131,0)</f>
        <v>0</v>
      </c>
      <c r="BI131" s="198">
        <f>IF(N131="nulová",J131,0)</f>
        <v>0</v>
      </c>
      <c r="BJ131" s="22" t="s">
        <v>162</v>
      </c>
      <c r="BK131" s="198">
        <f>ROUND(I131*H131,2)</f>
        <v>0</v>
      </c>
      <c r="BL131" s="22" t="s">
        <v>161</v>
      </c>
      <c r="BM131" s="22" t="s">
        <v>203</v>
      </c>
    </row>
    <row r="132" spans="2:65" s="11" customFormat="1" ht="13.5">
      <c r="B132" s="199"/>
      <c r="C132" s="200"/>
      <c r="D132" s="201" t="s">
        <v>164</v>
      </c>
      <c r="E132" s="202" t="s">
        <v>24</v>
      </c>
      <c r="F132" s="203" t="s">
        <v>204</v>
      </c>
      <c r="G132" s="200"/>
      <c r="H132" s="204">
        <v>236.43</v>
      </c>
      <c r="I132" s="205"/>
      <c r="J132" s="200"/>
      <c r="K132" s="200"/>
      <c r="L132" s="206"/>
      <c r="M132" s="207"/>
      <c r="N132" s="208"/>
      <c r="O132" s="208"/>
      <c r="P132" s="208"/>
      <c r="Q132" s="208"/>
      <c r="R132" s="208"/>
      <c r="S132" s="208"/>
      <c r="T132" s="209"/>
      <c r="AT132" s="210" t="s">
        <v>164</v>
      </c>
      <c r="AU132" s="210" t="s">
        <v>162</v>
      </c>
      <c r="AV132" s="11" t="s">
        <v>162</v>
      </c>
      <c r="AW132" s="11" t="s">
        <v>166</v>
      </c>
      <c r="AX132" s="11" t="s">
        <v>80</v>
      </c>
      <c r="AY132" s="210" t="s">
        <v>154</v>
      </c>
    </row>
    <row r="133" spans="2:65" s="12" customFormat="1" ht="13.5">
      <c r="B133" s="211"/>
      <c r="C133" s="212"/>
      <c r="D133" s="201" t="s">
        <v>164</v>
      </c>
      <c r="E133" s="223" t="s">
        <v>24</v>
      </c>
      <c r="F133" s="224" t="s">
        <v>167</v>
      </c>
      <c r="G133" s="212"/>
      <c r="H133" s="225">
        <v>236.43</v>
      </c>
      <c r="I133" s="217"/>
      <c r="J133" s="212"/>
      <c r="K133" s="212"/>
      <c r="L133" s="218"/>
      <c r="M133" s="219"/>
      <c r="N133" s="220"/>
      <c r="O133" s="220"/>
      <c r="P133" s="220"/>
      <c r="Q133" s="220"/>
      <c r="R133" s="220"/>
      <c r="S133" s="220"/>
      <c r="T133" s="221"/>
      <c r="AT133" s="222" t="s">
        <v>164</v>
      </c>
      <c r="AU133" s="222" t="s">
        <v>162</v>
      </c>
      <c r="AV133" s="12" t="s">
        <v>161</v>
      </c>
      <c r="AW133" s="12" t="s">
        <v>166</v>
      </c>
      <c r="AX133" s="12" t="s">
        <v>25</v>
      </c>
      <c r="AY133" s="222" t="s">
        <v>154</v>
      </c>
    </row>
    <row r="134" spans="2:65" s="10" customFormat="1" ht="29.85" customHeight="1">
      <c r="B134" s="170"/>
      <c r="C134" s="171"/>
      <c r="D134" s="184" t="s">
        <v>79</v>
      </c>
      <c r="E134" s="185" t="s">
        <v>162</v>
      </c>
      <c r="F134" s="185" t="s">
        <v>205</v>
      </c>
      <c r="G134" s="171"/>
      <c r="H134" s="171"/>
      <c r="I134" s="174"/>
      <c r="J134" s="186">
        <f>BK134</f>
        <v>0</v>
      </c>
      <c r="K134" s="171"/>
      <c r="L134" s="176"/>
      <c r="M134" s="177"/>
      <c r="N134" s="178"/>
      <c r="O134" s="178"/>
      <c r="P134" s="179">
        <f>SUM(P135:P157)</f>
        <v>0</v>
      </c>
      <c r="Q134" s="178"/>
      <c r="R134" s="179">
        <f>SUM(R135:R157)</f>
        <v>72.477978530000001</v>
      </c>
      <c r="S134" s="178"/>
      <c r="T134" s="180">
        <f>SUM(T135:T157)</f>
        <v>0</v>
      </c>
      <c r="AR134" s="181" t="s">
        <v>25</v>
      </c>
      <c r="AT134" s="182" t="s">
        <v>79</v>
      </c>
      <c r="AU134" s="182" t="s">
        <v>25</v>
      </c>
      <c r="AY134" s="181" t="s">
        <v>154</v>
      </c>
      <c r="BK134" s="183">
        <f>SUM(BK135:BK157)</f>
        <v>0</v>
      </c>
    </row>
    <row r="135" spans="2:65" s="1" customFormat="1" ht="31.5" customHeight="1">
      <c r="B135" s="39"/>
      <c r="C135" s="187" t="s">
        <v>30</v>
      </c>
      <c r="D135" s="187" t="s">
        <v>156</v>
      </c>
      <c r="E135" s="188" t="s">
        <v>206</v>
      </c>
      <c r="F135" s="189" t="s">
        <v>207</v>
      </c>
      <c r="G135" s="190" t="s">
        <v>197</v>
      </c>
      <c r="H135" s="191">
        <v>27.305</v>
      </c>
      <c r="I135" s="192"/>
      <c r="J135" s="193">
        <f>ROUND(I135*H135,2)</f>
        <v>0</v>
      </c>
      <c r="K135" s="189" t="s">
        <v>160</v>
      </c>
      <c r="L135" s="59"/>
      <c r="M135" s="194" t="s">
        <v>24</v>
      </c>
      <c r="N135" s="195" t="s">
        <v>52</v>
      </c>
      <c r="O135" s="40"/>
      <c r="P135" s="196">
        <f>O135*H135</f>
        <v>0</v>
      </c>
      <c r="Q135" s="196">
        <v>1.7000000000000001E-4</v>
      </c>
      <c r="R135" s="196">
        <f>Q135*H135</f>
        <v>4.6418500000000003E-3</v>
      </c>
      <c r="S135" s="196">
        <v>0</v>
      </c>
      <c r="T135" s="197">
        <f>S135*H135</f>
        <v>0</v>
      </c>
      <c r="AR135" s="22" t="s">
        <v>161</v>
      </c>
      <c r="AT135" s="22" t="s">
        <v>156</v>
      </c>
      <c r="AU135" s="22" t="s">
        <v>162</v>
      </c>
      <c r="AY135" s="22" t="s">
        <v>154</v>
      </c>
      <c r="BE135" s="198">
        <f>IF(N135="základní",J135,0)</f>
        <v>0</v>
      </c>
      <c r="BF135" s="198">
        <f>IF(N135="snížená",J135,0)</f>
        <v>0</v>
      </c>
      <c r="BG135" s="198">
        <f>IF(N135="zákl. přenesená",J135,0)</f>
        <v>0</v>
      </c>
      <c r="BH135" s="198">
        <f>IF(N135="sníž. přenesená",J135,0)</f>
        <v>0</v>
      </c>
      <c r="BI135" s="198">
        <f>IF(N135="nulová",J135,0)</f>
        <v>0</v>
      </c>
      <c r="BJ135" s="22" t="s">
        <v>162</v>
      </c>
      <c r="BK135" s="198">
        <f>ROUND(I135*H135,2)</f>
        <v>0</v>
      </c>
      <c r="BL135" s="22" t="s">
        <v>161</v>
      </c>
      <c r="BM135" s="22" t="s">
        <v>208</v>
      </c>
    </row>
    <row r="136" spans="2:65" s="11" customFormat="1" ht="13.5">
      <c r="B136" s="199"/>
      <c r="C136" s="200"/>
      <c r="D136" s="201" t="s">
        <v>164</v>
      </c>
      <c r="E136" s="202" t="s">
        <v>24</v>
      </c>
      <c r="F136" s="203" t="s">
        <v>209</v>
      </c>
      <c r="G136" s="200"/>
      <c r="H136" s="204">
        <v>27.305</v>
      </c>
      <c r="I136" s="205"/>
      <c r="J136" s="200"/>
      <c r="K136" s="200"/>
      <c r="L136" s="206"/>
      <c r="M136" s="207"/>
      <c r="N136" s="208"/>
      <c r="O136" s="208"/>
      <c r="P136" s="208"/>
      <c r="Q136" s="208"/>
      <c r="R136" s="208"/>
      <c r="S136" s="208"/>
      <c r="T136" s="209"/>
      <c r="AT136" s="210" t="s">
        <v>164</v>
      </c>
      <c r="AU136" s="210" t="s">
        <v>162</v>
      </c>
      <c r="AV136" s="11" t="s">
        <v>162</v>
      </c>
      <c r="AW136" s="11" t="s">
        <v>166</v>
      </c>
      <c r="AX136" s="11" t="s">
        <v>80</v>
      </c>
      <c r="AY136" s="210" t="s">
        <v>154</v>
      </c>
    </row>
    <row r="137" spans="2:65" s="12" customFormat="1" ht="13.5">
      <c r="B137" s="211"/>
      <c r="C137" s="212"/>
      <c r="D137" s="213" t="s">
        <v>164</v>
      </c>
      <c r="E137" s="214" t="s">
        <v>24</v>
      </c>
      <c r="F137" s="215" t="s">
        <v>167</v>
      </c>
      <c r="G137" s="212"/>
      <c r="H137" s="216">
        <v>27.305</v>
      </c>
      <c r="I137" s="217"/>
      <c r="J137" s="212"/>
      <c r="K137" s="212"/>
      <c r="L137" s="218"/>
      <c r="M137" s="219"/>
      <c r="N137" s="220"/>
      <c r="O137" s="220"/>
      <c r="P137" s="220"/>
      <c r="Q137" s="220"/>
      <c r="R137" s="220"/>
      <c r="S137" s="220"/>
      <c r="T137" s="221"/>
      <c r="AT137" s="222" t="s">
        <v>164</v>
      </c>
      <c r="AU137" s="222" t="s">
        <v>162</v>
      </c>
      <c r="AV137" s="12" t="s">
        <v>161</v>
      </c>
      <c r="AW137" s="12" t="s">
        <v>166</v>
      </c>
      <c r="AX137" s="12" t="s">
        <v>25</v>
      </c>
      <c r="AY137" s="222" t="s">
        <v>154</v>
      </c>
    </row>
    <row r="138" spans="2:65" s="1" customFormat="1" ht="31.5" customHeight="1">
      <c r="B138" s="39"/>
      <c r="C138" s="226" t="s">
        <v>210</v>
      </c>
      <c r="D138" s="226" t="s">
        <v>211</v>
      </c>
      <c r="E138" s="227" t="s">
        <v>212</v>
      </c>
      <c r="F138" s="228" t="s">
        <v>213</v>
      </c>
      <c r="G138" s="229" t="s">
        <v>197</v>
      </c>
      <c r="H138" s="230">
        <v>27.305</v>
      </c>
      <c r="I138" s="231"/>
      <c r="J138" s="232">
        <f>ROUND(I138*H138,2)</f>
        <v>0</v>
      </c>
      <c r="K138" s="228" t="s">
        <v>160</v>
      </c>
      <c r="L138" s="233"/>
      <c r="M138" s="234" t="s">
        <v>24</v>
      </c>
      <c r="N138" s="235" t="s">
        <v>52</v>
      </c>
      <c r="O138" s="40"/>
      <c r="P138" s="196">
        <f>O138*H138</f>
        <v>0</v>
      </c>
      <c r="Q138" s="196">
        <v>2.9999999999999997E-4</v>
      </c>
      <c r="R138" s="196">
        <f>Q138*H138</f>
        <v>8.1914999999999991E-3</v>
      </c>
      <c r="S138" s="196">
        <v>0</v>
      </c>
      <c r="T138" s="197">
        <f>S138*H138</f>
        <v>0</v>
      </c>
      <c r="AR138" s="22" t="s">
        <v>193</v>
      </c>
      <c r="AT138" s="22" t="s">
        <v>211</v>
      </c>
      <c r="AU138" s="22" t="s">
        <v>162</v>
      </c>
      <c r="AY138" s="22" t="s">
        <v>154</v>
      </c>
      <c r="BE138" s="198">
        <f>IF(N138="základní",J138,0)</f>
        <v>0</v>
      </c>
      <c r="BF138" s="198">
        <f>IF(N138="snížená",J138,0)</f>
        <v>0</v>
      </c>
      <c r="BG138" s="198">
        <f>IF(N138="zákl. přenesená",J138,0)</f>
        <v>0</v>
      </c>
      <c r="BH138" s="198">
        <f>IF(N138="sníž. přenesená",J138,0)</f>
        <v>0</v>
      </c>
      <c r="BI138" s="198">
        <f>IF(N138="nulová",J138,0)</f>
        <v>0</v>
      </c>
      <c r="BJ138" s="22" t="s">
        <v>162</v>
      </c>
      <c r="BK138" s="198">
        <f>ROUND(I138*H138,2)</f>
        <v>0</v>
      </c>
      <c r="BL138" s="22" t="s">
        <v>161</v>
      </c>
      <c r="BM138" s="22" t="s">
        <v>214</v>
      </c>
    </row>
    <row r="139" spans="2:65" s="1" customFormat="1" ht="22.5" customHeight="1">
      <c r="B139" s="39"/>
      <c r="C139" s="187" t="s">
        <v>215</v>
      </c>
      <c r="D139" s="187" t="s">
        <v>156</v>
      </c>
      <c r="E139" s="188" t="s">
        <v>216</v>
      </c>
      <c r="F139" s="189" t="s">
        <v>217</v>
      </c>
      <c r="G139" s="190" t="s">
        <v>159</v>
      </c>
      <c r="H139" s="191">
        <v>16.382999999999999</v>
      </c>
      <c r="I139" s="192"/>
      <c r="J139" s="193">
        <f>ROUND(I139*H139,2)</f>
        <v>0</v>
      </c>
      <c r="K139" s="189" t="s">
        <v>160</v>
      </c>
      <c r="L139" s="59"/>
      <c r="M139" s="194" t="s">
        <v>24</v>
      </c>
      <c r="N139" s="195" t="s">
        <v>52</v>
      </c>
      <c r="O139" s="40"/>
      <c r="P139" s="196">
        <f>O139*H139</f>
        <v>0</v>
      </c>
      <c r="Q139" s="196">
        <v>1.9205000000000001</v>
      </c>
      <c r="R139" s="196">
        <f>Q139*H139</f>
        <v>31.463551500000001</v>
      </c>
      <c r="S139" s="196">
        <v>0</v>
      </c>
      <c r="T139" s="197">
        <f>S139*H139</f>
        <v>0</v>
      </c>
      <c r="AR139" s="22" t="s">
        <v>161</v>
      </c>
      <c r="AT139" s="22" t="s">
        <v>156</v>
      </c>
      <c r="AU139" s="22" t="s">
        <v>162</v>
      </c>
      <c r="AY139" s="22" t="s">
        <v>154</v>
      </c>
      <c r="BE139" s="198">
        <f>IF(N139="základní",J139,0)</f>
        <v>0</v>
      </c>
      <c r="BF139" s="198">
        <f>IF(N139="snížená",J139,0)</f>
        <v>0</v>
      </c>
      <c r="BG139" s="198">
        <f>IF(N139="zákl. přenesená",J139,0)</f>
        <v>0</v>
      </c>
      <c r="BH139" s="198">
        <f>IF(N139="sníž. přenesená",J139,0)</f>
        <v>0</v>
      </c>
      <c r="BI139" s="198">
        <f>IF(N139="nulová",J139,0)</f>
        <v>0</v>
      </c>
      <c r="BJ139" s="22" t="s">
        <v>162</v>
      </c>
      <c r="BK139" s="198">
        <f>ROUND(I139*H139,2)</f>
        <v>0</v>
      </c>
      <c r="BL139" s="22" t="s">
        <v>161</v>
      </c>
      <c r="BM139" s="22" t="s">
        <v>218</v>
      </c>
    </row>
    <row r="140" spans="2:65" s="11" customFormat="1" ht="13.5">
      <c r="B140" s="199"/>
      <c r="C140" s="200"/>
      <c r="D140" s="201" t="s">
        <v>164</v>
      </c>
      <c r="E140" s="202" t="s">
        <v>24</v>
      </c>
      <c r="F140" s="203" t="s">
        <v>219</v>
      </c>
      <c r="G140" s="200"/>
      <c r="H140" s="204">
        <v>16.382999999999999</v>
      </c>
      <c r="I140" s="205"/>
      <c r="J140" s="200"/>
      <c r="K140" s="200"/>
      <c r="L140" s="206"/>
      <c r="M140" s="207"/>
      <c r="N140" s="208"/>
      <c r="O140" s="208"/>
      <c r="P140" s="208"/>
      <c r="Q140" s="208"/>
      <c r="R140" s="208"/>
      <c r="S140" s="208"/>
      <c r="T140" s="209"/>
      <c r="AT140" s="210" t="s">
        <v>164</v>
      </c>
      <c r="AU140" s="210" t="s">
        <v>162</v>
      </c>
      <c r="AV140" s="11" t="s">
        <v>162</v>
      </c>
      <c r="AW140" s="11" t="s">
        <v>166</v>
      </c>
      <c r="AX140" s="11" t="s">
        <v>80</v>
      </c>
      <c r="AY140" s="210" t="s">
        <v>154</v>
      </c>
    </row>
    <row r="141" spans="2:65" s="12" customFormat="1" ht="13.5">
      <c r="B141" s="211"/>
      <c r="C141" s="212"/>
      <c r="D141" s="213" t="s">
        <v>164</v>
      </c>
      <c r="E141" s="214" t="s">
        <v>24</v>
      </c>
      <c r="F141" s="215" t="s">
        <v>167</v>
      </c>
      <c r="G141" s="212"/>
      <c r="H141" s="216">
        <v>16.382999999999999</v>
      </c>
      <c r="I141" s="217"/>
      <c r="J141" s="212"/>
      <c r="K141" s="212"/>
      <c r="L141" s="218"/>
      <c r="M141" s="219"/>
      <c r="N141" s="220"/>
      <c r="O141" s="220"/>
      <c r="P141" s="220"/>
      <c r="Q141" s="220"/>
      <c r="R141" s="220"/>
      <c r="S141" s="220"/>
      <c r="T141" s="221"/>
      <c r="AT141" s="222" t="s">
        <v>164</v>
      </c>
      <c r="AU141" s="222" t="s">
        <v>162</v>
      </c>
      <c r="AV141" s="12" t="s">
        <v>161</v>
      </c>
      <c r="AW141" s="12" t="s">
        <v>166</v>
      </c>
      <c r="AX141" s="12" t="s">
        <v>25</v>
      </c>
      <c r="AY141" s="222" t="s">
        <v>154</v>
      </c>
    </row>
    <row r="142" spans="2:65" s="1" customFormat="1" ht="22.5" customHeight="1">
      <c r="B142" s="39"/>
      <c r="C142" s="187" t="s">
        <v>220</v>
      </c>
      <c r="D142" s="187" t="s">
        <v>156</v>
      </c>
      <c r="E142" s="188" t="s">
        <v>221</v>
      </c>
      <c r="F142" s="189" t="s">
        <v>222</v>
      </c>
      <c r="G142" s="190" t="s">
        <v>223</v>
      </c>
      <c r="H142" s="191">
        <v>54.61</v>
      </c>
      <c r="I142" s="192"/>
      <c r="J142" s="193">
        <f>ROUND(I142*H142,2)</f>
        <v>0</v>
      </c>
      <c r="K142" s="189" t="s">
        <v>160</v>
      </c>
      <c r="L142" s="59"/>
      <c r="M142" s="194" t="s">
        <v>24</v>
      </c>
      <c r="N142" s="195" t="s">
        <v>52</v>
      </c>
      <c r="O142" s="40"/>
      <c r="P142" s="196">
        <f>O142*H142</f>
        <v>0</v>
      </c>
      <c r="Q142" s="196">
        <v>4.8999999999999998E-4</v>
      </c>
      <c r="R142" s="196">
        <f>Q142*H142</f>
        <v>2.6758899999999999E-2</v>
      </c>
      <c r="S142" s="196">
        <v>0</v>
      </c>
      <c r="T142" s="197">
        <f>S142*H142</f>
        <v>0</v>
      </c>
      <c r="AR142" s="22" t="s">
        <v>161</v>
      </c>
      <c r="AT142" s="22" t="s">
        <v>156</v>
      </c>
      <c r="AU142" s="22" t="s">
        <v>162</v>
      </c>
      <c r="AY142" s="22" t="s">
        <v>154</v>
      </c>
      <c r="BE142" s="198">
        <f>IF(N142="základní",J142,0)</f>
        <v>0</v>
      </c>
      <c r="BF142" s="198">
        <f>IF(N142="snížená",J142,0)</f>
        <v>0</v>
      </c>
      <c r="BG142" s="198">
        <f>IF(N142="zákl. přenesená",J142,0)</f>
        <v>0</v>
      </c>
      <c r="BH142" s="198">
        <f>IF(N142="sníž. přenesená",J142,0)</f>
        <v>0</v>
      </c>
      <c r="BI142" s="198">
        <f>IF(N142="nulová",J142,0)</f>
        <v>0</v>
      </c>
      <c r="BJ142" s="22" t="s">
        <v>162</v>
      </c>
      <c r="BK142" s="198">
        <f>ROUND(I142*H142,2)</f>
        <v>0</v>
      </c>
      <c r="BL142" s="22" t="s">
        <v>161</v>
      </c>
      <c r="BM142" s="22" t="s">
        <v>224</v>
      </c>
    </row>
    <row r="143" spans="2:65" s="11" customFormat="1" ht="13.5">
      <c r="B143" s="199"/>
      <c r="C143" s="200"/>
      <c r="D143" s="201" t="s">
        <v>164</v>
      </c>
      <c r="E143" s="202" t="s">
        <v>24</v>
      </c>
      <c r="F143" s="203" t="s">
        <v>225</v>
      </c>
      <c r="G143" s="200"/>
      <c r="H143" s="204">
        <v>54.61</v>
      </c>
      <c r="I143" s="205"/>
      <c r="J143" s="200"/>
      <c r="K143" s="200"/>
      <c r="L143" s="206"/>
      <c r="M143" s="207"/>
      <c r="N143" s="208"/>
      <c r="O143" s="208"/>
      <c r="P143" s="208"/>
      <c r="Q143" s="208"/>
      <c r="R143" s="208"/>
      <c r="S143" s="208"/>
      <c r="T143" s="209"/>
      <c r="AT143" s="210" t="s">
        <v>164</v>
      </c>
      <c r="AU143" s="210" t="s">
        <v>162</v>
      </c>
      <c r="AV143" s="11" t="s">
        <v>162</v>
      </c>
      <c r="AW143" s="11" t="s">
        <v>166</v>
      </c>
      <c r="AX143" s="11" t="s">
        <v>80</v>
      </c>
      <c r="AY143" s="210" t="s">
        <v>154</v>
      </c>
    </row>
    <row r="144" spans="2:65" s="12" customFormat="1" ht="13.5">
      <c r="B144" s="211"/>
      <c r="C144" s="212"/>
      <c r="D144" s="213" t="s">
        <v>164</v>
      </c>
      <c r="E144" s="214" t="s">
        <v>24</v>
      </c>
      <c r="F144" s="215" t="s">
        <v>167</v>
      </c>
      <c r="G144" s="212"/>
      <c r="H144" s="216">
        <v>54.61</v>
      </c>
      <c r="I144" s="217"/>
      <c r="J144" s="212"/>
      <c r="K144" s="212"/>
      <c r="L144" s="218"/>
      <c r="M144" s="219"/>
      <c r="N144" s="220"/>
      <c r="O144" s="220"/>
      <c r="P144" s="220"/>
      <c r="Q144" s="220"/>
      <c r="R144" s="220"/>
      <c r="S144" s="220"/>
      <c r="T144" s="221"/>
      <c r="AT144" s="222" t="s">
        <v>164</v>
      </c>
      <c r="AU144" s="222" t="s">
        <v>162</v>
      </c>
      <c r="AV144" s="12" t="s">
        <v>161</v>
      </c>
      <c r="AW144" s="12" t="s">
        <v>166</v>
      </c>
      <c r="AX144" s="12" t="s">
        <v>25</v>
      </c>
      <c r="AY144" s="222" t="s">
        <v>154</v>
      </c>
    </row>
    <row r="145" spans="2:65" s="1" customFormat="1" ht="22.5" customHeight="1">
      <c r="B145" s="39"/>
      <c r="C145" s="187" t="s">
        <v>226</v>
      </c>
      <c r="D145" s="187" t="s">
        <v>156</v>
      </c>
      <c r="E145" s="188" t="s">
        <v>227</v>
      </c>
      <c r="F145" s="189" t="s">
        <v>228</v>
      </c>
      <c r="G145" s="190" t="s">
        <v>159</v>
      </c>
      <c r="H145" s="191">
        <v>7.26</v>
      </c>
      <c r="I145" s="192"/>
      <c r="J145" s="193">
        <f>ROUND(I145*H145,2)</f>
        <v>0</v>
      </c>
      <c r="K145" s="189" t="s">
        <v>160</v>
      </c>
      <c r="L145" s="59"/>
      <c r="M145" s="194" t="s">
        <v>24</v>
      </c>
      <c r="N145" s="195" t="s">
        <v>52</v>
      </c>
      <c r="O145" s="40"/>
      <c r="P145" s="196">
        <f>O145*H145</f>
        <v>0</v>
      </c>
      <c r="Q145" s="196">
        <v>2.45329</v>
      </c>
      <c r="R145" s="196">
        <f>Q145*H145</f>
        <v>17.8108854</v>
      </c>
      <c r="S145" s="196">
        <v>0</v>
      </c>
      <c r="T145" s="197">
        <f>S145*H145</f>
        <v>0</v>
      </c>
      <c r="AR145" s="22" t="s">
        <v>161</v>
      </c>
      <c r="AT145" s="22" t="s">
        <v>156</v>
      </c>
      <c r="AU145" s="22" t="s">
        <v>162</v>
      </c>
      <c r="AY145" s="22" t="s">
        <v>154</v>
      </c>
      <c r="BE145" s="198">
        <f>IF(N145="základní",J145,0)</f>
        <v>0</v>
      </c>
      <c r="BF145" s="198">
        <f>IF(N145="snížená",J145,0)</f>
        <v>0</v>
      </c>
      <c r="BG145" s="198">
        <f>IF(N145="zákl. přenesená",J145,0)</f>
        <v>0</v>
      </c>
      <c r="BH145" s="198">
        <f>IF(N145="sníž. přenesená",J145,0)</f>
        <v>0</v>
      </c>
      <c r="BI145" s="198">
        <f>IF(N145="nulová",J145,0)</f>
        <v>0</v>
      </c>
      <c r="BJ145" s="22" t="s">
        <v>162</v>
      </c>
      <c r="BK145" s="198">
        <f>ROUND(I145*H145,2)</f>
        <v>0</v>
      </c>
      <c r="BL145" s="22" t="s">
        <v>161</v>
      </c>
      <c r="BM145" s="22" t="s">
        <v>229</v>
      </c>
    </row>
    <row r="146" spans="2:65" s="1" customFormat="1" ht="44.25" customHeight="1">
      <c r="B146" s="39"/>
      <c r="C146" s="187" t="s">
        <v>10</v>
      </c>
      <c r="D146" s="187" t="s">
        <v>156</v>
      </c>
      <c r="E146" s="188" t="s">
        <v>230</v>
      </c>
      <c r="F146" s="189" t="s">
        <v>231</v>
      </c>
      <c r="G146" s="190" t="s">
        <v>197</v>
      </c>
      <c r="H146" s="191">
        <v>12</v>
      </c>
      <c r="I146" s="192"/>
      <c r="J146" s="193">
        <f>ROUND(I146*H146,2)</f>
        <v>0</v>
      </c>
      <c r="K146" s="189" t="s">
        <v>160</v>
      </c>
      <c r="L146" s="59"/>
      <c r="M146" s="194" t="s">
        <v>24</v>
      </c>
      <c r="N146" s="195" t="s">
        <v>52</v>
      </c>
      <c r="O146" s="40"/>
      <c r="P146" s="196">
        <f>O146*H146</f>
        <v>0</v>
      </c>
      <c r="Q146" s="196">
        <v>1.0300000000000001E-3</v>
      </c>
      <c r="R146" s="196">
        <f>Q146*H146</f>
        <v>1.2360000000000001E-2</v>
      </c>
      <c r="S146" s="196">
        <v>0</v>
      </c>
      <c r="T146" s="197">
        <f>S146*H146</f>
        <v>0</v>
      </c>
      <c r="AR146" s="22" t="s">
        <v>161</v>
      </c>
      <c r="AT146" s="22" t="s">
        <v>156</v>
      </c>
      <c r="AU146" s="22" t="s">
        <v>162</v>
      </c>
      <c r="AY146" s="22" t="s">
        <v>154</v>
      </c>
      <c r="BE146" s="198">
        <f>IF(N146="základní",J146,0)</f>
        <v>0</v>
      </c>
      <c r="BF146" s="198">
        <f>IF(N146="snížená",J146,0)</f>
        <v>0</v>
      </c>
      <c r="BG146" s="198">
        <f>IF(N146="zákl. přenesená",J146,0)</f>
        <v>0</v>
      </c>
      <c r="BH146" s="198">
        <f>IF(N146="sníž. přenesená",J146,0)</f>
        <v>0</v>
      </c>
      <c r="BI146" s="198">
        <f>IF(N146="nulová",J146,0)</f>
        <v>0</v>
      </c>
      <c r="BJ146" s="22" t="s">
        <v>162</v>
      </c>
      <c r="BK146" s="198">
        <f>ROUND(I146*H146,2)</f>
        <v>0</v>
      </c>
      <c r="BL146" s="22" t="s">
        <v>161</v>
      </c>
      <c r="BM146" s="22" t="s">
        <v>232</v>
      </c>
    </row>
    <row r="147" spans="2:65" s="1" customFormat="1" ht="44.25" customHeight="1">
      <c r="B147" s="39"/>
      <c r="C147" s="187" t="s">
        <v>233</v>
      </c>
      <c r="D147" s="187" t="s">
        <v>156</v>
      </c>
      <c r="E147" s="188" t="s">
        <v>234</v>
      </c>
      <c r="F147" s="189" t="s">
        <v>235</v>
      </c>
      <c r="G147" s="190" t="s">
        <v>197</v>
      </c>
      <c r="H147" s="191">
        <v>12</v>
      </c>
      <c r="I147" s="192"/>
      <c r="J147" s="193">
        <f>ROUND(I147*H147,2)</f>
        <v>0</v>
      </c>
      <c r="K147" s="189" t="s">
        <v>160</v>
      </c>
      <c r="L147" s="59"/>
      <c r="M147" s="194" t="s">
        <v>24</v>
      </c>
      <c r="N147" s="195" t="s">
        <v>52</v>
      </c>
      <c r="O147" s="40"/>
      <c r="P147" s="196">
        <f>O147*H147</f>
        <v>0</v>
      </c>
      <c r="Q147" s="196">
        <v>0</v>
      </c>
      <c r="R147" s="196">
        <f>Q147*H147</f>
        <v>0</v>
      </c>
      <c r="S147" s="196">
        <v>0</v>
      </c>
      <c r="T147" s="197">
        <f>S147*H147</f>
        <v>0</v>
      </c>
      <c r="AR147" s="22" t="s">
        <v>161</v>
      </c>
      <c r="AT147" s="22" t="s">
        <v>156</v>
      </c>
      <c r="AU147" s="22" t="s">
        <v>162</v>
      </c>
      <c r="AY147" s="22" t="s">
        <v>154</v>
      </c>
      <c r="BE147" s="198">
        <f>IF(N147="základní",J147,0)</f>
        <v>0</v>
      </c>
      <c r="BF147" s="198">
        <f>IF(N147="snížená",J147,0)</f>
        <v>0</v>
      </c>
      <c r="BG147" s="198">
        <f>IF(N147="zákl. přenesená",J147,0)</f>
        <v>0</v>
      </c>
      <c r="BH147" s="198">
        <f>IF(N147="sníž. přenesená",J147,0)</f>
        <v>0</v>
      </c>
      <c r="BI147" s="198">
        <f>IF(N147="nulová",J147,0)</f>
        <v>0</v>
      </c>
      <c r="BJ147" s="22" t="s">
        <v>162</v>
      </c>
      <c r="BK147" s="198">
        <f>ROUND(I147*H147,2)</f>
        <v>0</v>
      </c>
      <c r="BL147" s="22" t="s">
        <v>161</v>
      </c>
      <c r="BM147" s="22" t="s">
        <v>236</v>
      </c>
    </row>
    <row r="148" spans="2:65" s="1" customFormat="1" ht="31.5" customHeight="1">
      <c r="B148" s="39"/>
      <c r="C148" s="187" t="s">
        <v>237</v>
      </c>
      <c r="D148" s="187" t="s">
        <v>156</v>
      </c>
      <c r="E148" s="188" t="s">
        <v>238</v>
      </c>
      <c r="F148" s="189" t="s">
        <v>239</v>
      </c>
      <c r="G148" s="190" t="s">
        <v>197</v>
      </c>
      <c r="H148" s="191">
        <v>2</v>
      </c>
      <c r="I148" s="192"/>
      <c r="J148" s="193">
        <f>ROUND(I148*H148,2)</f>
        <v>0</v>
      </c>
      <c r="K148" s="189" t="s">
        <v>160</v>
      </c>
      <c r="L148" s="59"/>
      <c r="M148" s="194" t="s">
        <v>24</v>
      </c>
      <c r="N148" s="195" t="s">
        <v>52</v>
      </c>
      <c r="O148" s="40"/>
      <c r="P148" s="196">
        <f>O148*H148</f>
        <v>0</v>
      </c>
      <c r="Q148" s="196">
        <v>0.55291000000000001</v>
      </c>
      <c r="R148" s="196">
        <f>Q148*H148</f>
        <v>1.10582</v>
      </c>
      <c r="S148" s="196">
        <v>0</v>
      </c>
      <c r="T148" s="197">
        <f>S148*H148</f>
        <v>0</v>
      </c>
      <c r="AR148" s="22" t="s">
        <v>161</v>
      </c>
      <c r="AT148" s="22" t="s">
        <v>156</v>
      </c>
      <c r="AU148" s="22" t="s">
        <v>162</v>
      </c>
      <c r="AY148" s="22" t="s">
        <v>154</v>
      </c>
      <c r="BE148" s="198">
        <f>IF(N148="základní",J148,0)</f>
        <v>0</v>
      </c>
      <c r="BF148" s="198">
        <f>IF(N148="snížená",J148,0)</f>
        <v>0</v>
      </c>
      <c r="BG148" s="198">
        <f>IF(N148="zákl. přenesená",J148,0)</f>
        <v>0</v>
      </c>
      <c r="BH148" s="198">
        <f>IF(N148="sníž. přenesená",J148,0)</f>
        <v>0</v>
      </c>
      <c r="BI148" s="198">
        <f>IF(N148="nulová",J148,0)</f>
        <v>0</v>
      </c>
      <c r="BJ148" s="22" t="s">
        <v>162</v>
      </c>
      <c r="BK148" s="198">
        <f>ROUND(I148*H148,2)</f>
        <v>0</v>
      </c>
      <c r="BL148" s="22" t="s">
        <v>161</v>
      </c>
      <c r="BM148" s="22" t="s">
        <v>240</v>
      </c>
    </row>
    <row r="149" spans="2:65" s="1" customFormat="1" ht="31.5" customHeight="1">
      <c r="B149" s="39"/>
      <c r="C149" s="187" t="s">
        <v>241</v>
      </c>
      <c r="D149" s="187" t="s">
        <v>156</v>
      </c>
      <c r="E149" s="188" t="s">
        <v>242</v>
      </c>
      <c r="F149" s="189" t="s">
        <v>243</v>
      </c>
      <c r="G149" s="190" t="s">
        <v>197</v>
      </c>
      <c r="H149" s="191">
        <v>6.7000000000000004E-2</v>
      </c>
      <c r="I149" s="192"/>
      <c r="J149" s="193">
        <f>ROUND(I149*H149,2)</f>
        <v>0</v>
      </c>
      <c r="K149" s="189" t="s">
        <v>160</v>
      </c>
      <c r="L149" s="59"/>
      <c r="M149" s="194" t="s">
        <v>24</v>
      </c>
      <c r="N149" s="195" t="s">
        <v>52</v>
      </c>
      <c r="O149" s="40"/>
      <c r="P149" s="196">
        <f>O149*H149</f>
        <v>0</v>
      </c>
      <c r="Q149" s="196">
        <v>0.67488999999999999</v>
      </c>
      <c r="R149" s="196">
        <f>Q149*H149</f>
        <v>4.5217630000000002E-2</v>
      </c>
      <c r="S149" s="196">
        <v>0</v>
      </c>
      <c r="T149" s="197">
        <f>S149*H149</f>
        <v>0</v>
      </c>
      <c r="AR149" s="22" t="s">
        <v>161</v>
      </c>
      <c r="AT149" s="22" t="s">
        <v>156</v>
      </c>
      <c r="AU149" s="22" t="s">
        <v>162</v>
      </c>
      <c r="AY149" s="22" t="s">
        <v>154</v>
      </c>
      <c r="BE149" s="198">
        <f>IF(N149="základní",J149,0)</f>
        <v>0</v>
      </c>
      <c r="BF149" s="198">
        <f>IF(N149="snížená",J149,0)</f>
        <v>0</v>
      </c>
      <c r="BG149" s="198">
        <f>IF(N149="zákl. přenesená",J149,0)</f>
        <v>0</v>
      </c>
      <c r="BH149" s="198">
        <f>IF(N149="sníž. přenesená",J149,0)</f>
        <v>0</v>
      </c>
      <c r="BI149" s="198">
        <f>IF(N149="nulová",J149,0)</f>
        <v>0</v>
      </c>
      <c r="BJ149" s="22" t="s">
        <v>162</v>
      </c>
      <c r="BK149" s="198">
        <f>ROUND(I149*H149,2)</f>
        <v>0</v>
      </c>
      <c r="BL149" s="22" t="s">
        <v>161</v>
      </c>
      <c r="BM149" s="22" t="s">
        <v>244</v>
      </c>
    </row>
    <row r="150" spans="2:65" s="11" customFormat="1" ht="13.5">
      <c r="B150" s="199"/>
      <c r="C150" s="200"/>
      <c r="D150" s="201" t="s">
        <v>164</v>
      </c>
      <c r="E150" s="202" t="s">
        <v>24</v>
      </c>
      <c r="F150" s="203" t="s">
        <v>245</v>
      </c>
      <c r="G150" s="200"/>
      <c r="H150" s="204">
        <v>6.7000000000000004E-2</v>
      </c>
      <c r="I150" s="205"/>
      <c r="J150" s="200"/>
      <c r="K150" s="200"/>
      <c r="L150" s="206"/>
      <c r="M150" s="207"/>
      <c r="N150" s="208"/>
      <c r="O150" s="208"/>
      <c r="P150" s="208"/>
      <c r="Q150" s="208"/>
      <c r="R150" s="208"/>
      <c r="S150" s="208"/>
      <c r="T150" s="209"/>
      <c r="AT150" s="210" t="s">
        <v>164</v>
      </c>
      <c r="AU150" s="210" t="s">
        <v>162</v>
      </c>
      <c r="AV150" s="11" t="s">
        <v>162</v>
      </c>
      <c r="AW150" s="11" t="s">
        <v>166</v>
      </c>
      <c r="AX150" s="11" t="s">
        <v>80</v>
      </c>
      <c r="AY150" s="210" t="s">
        <v>154</v>
      </c>
    </row>
    <row r="151" spans="2:65" s="12" customFormat="1" ht="13.5">
      <c r="B151" s="211"/>
      <c r="C151" s="212"/>
      <c r="D151" s="213" t="s">
        <v>164</v>
      </c>
      <c r="E151" s="214" t="s">
        <v>24</v>
      </c>
      <c r="F151" s="215" t="s">
        <v>167</v>
      </c>
      <c r="G151" s="212"/>
      <c r="H151" s="216">
        <v>6.7000000000000004E-2</v>
      </c>
      <c r="I151" s="217"/>
      <c r="J151" s="212"/>
      <c r="K151" s="212"/>
      <c r="L151" s="218"/>
      <c r="M151" s="219"/>
      <c r="N151" s="220"/>
      <c r="O151" s="220"/>
      <c r="P151" s="220"/>
      <c r="Q151" s="220"/>
      <c r="R151" s="220"/>
      <c r="S151" s="220"/>
      <c r="T151" s="221"/>
      <c r="AT151" s="222" t="s">
        <v>164</v>
      </c>
      <c r="AU151" s="222" t="s">
        <v>162</v>
      </c>
      <c r="AV151" s="12" t="s">
        <v>161</v>
      </c>
      <c r="AW151" s="12" t="s">
        <v>166</v>
      </c>
      <c r="AX151" s="12" t="s">
        <v>25</v>
      </c>
      <c r="AY151" s="222" t="s">
        <v>154</v>
      </c>
    </row>
    <row r="152" spans="2:65" s="1" customFormat="1" ht="31.5" customHeight="1">
      <c r="B152" s="39"/>
      <c r="C152" s="187" t="s">
        <v>246</v>
      </c>
      <c r="D152" s="187" t="s">
        <v>156</v>
      </c>
      <c r="E152" s="188" t="s">
        <v>247</v>
      </c>
      <c r="F152" s="189" t="s">
        <v>248</v>
      </c>
      <c r="G152" s="190" t="s">
        <v>197</v>
      </c>
      <c r="H152" s="191">
        <v>24.2</v>
      </c>
      <c r="I152" s="192"/>
      <c r="J152" s="193">
        <f>ROUND(I152*H152,2)</f>
        <v>0</v>
      </c>
      <c r="K152" s="189" t="s">
        <v>160</v>
      </c>
      <c r="L152" s="59"/>
      <c r="M152" s="194" t="s">
        <v>24</v>
      </c>
      <c r="N152" s="195" t="s">
        <v>52</v>
      </c>
      <c r="O152" s="40"/>
      <c r="P152" s="196">
        <f>O152*H152</f>
        <v>0</v>
      </c>
      <c r="Q152" s="196">
        <v>0.90802000000000005</v>
      </c>
      <c r="R152" s="196">
        <f>Q152*H152</f>
        <v>21.974084000000001</v>
      </c>
      <c r="S152" s="196">
        <v>0</v>
      </c>
      <c r="T152" s="197">
        <f>S152*H152</f>
        <v>0</v>
      </c>
      <c r="AR152" s="22" t="s">
        <v>161</v>
      </c>
      <c r="AT152" s="22" t="s">
        <v>156</v>
      </c>
      <c r="AU152" s="22" t="s">
        <v>162</v>
      </c>
      <c r="AY152" s="22" t="s">
        <v>154</v>
      </c>
      <c r="BE152" s="198">
        <f>IF(N152="základní",J152,0)</f>
        <v>0</v>
      </c>
      <c r="BF152" s="198">
        <f>IF(N152="snížená",J152,0)</f>
        <v>0</v>
      </c>
      <c r="BG152" s="198">
        <f>IF(N152="zákl. přenesená",J152,0)</f>
        <v>0</v>
      </c>
      <c r="BH152" s="198">
        <f>IF(N152="sníž. přenesená",J152,0)</f>
        <v>0</v>
      </c>
      <c r="BI152" s="198">
        <f>IF(N152="nulová",J152,0)</f>
        <v>0</v>
      </c>
      <c r="BJ152" s="22" t="s">
        <v>162</v>
      </c>
      <c r="BK152" s="198">
        <f>ROUND(I152*H152,2)</f>
        <v>0</v>
      </c>
      <c r="BL152" s="22" t="s">
        <v>161</v>
      </c>
      <c r="BM152" s="22" t="s">
        <v>249</v>
      </c>
    </row>
    <row r="153" spans="2:65" s="11" customFormat="1" ht="13.5">
      <c r="B153" s="199"/>
      <c r="C153" s="200"/>
      <c r="D153" s="201" t="s">
        <v>164</v>
      </c>
      <c r="E153" s="202" t="s">
        <v>24</v>
      </c>
      <c r="F153" s="203" t="s">
        <v>250</v>
      </c>
      <c r="G153" s="200"/>
      <c r="H153" s="204">
        <v>24.2</v>
      </c>
      <c r="I153" s="205"/>
      <c r="J153" s="200"/>
      <c r="K153" s="200"/>
      <c r="L153" s="206"/>
      <c r="M153" s="207"/>
      <c r="N153" s="208"/>
      <c r="O153" s="208"/>
      <c r="P153" s="208"/>
      <c r="Q153" s="208"/>
      <c r="R153" s="208"/>
      <c r="S153" s="208"/>
      <c r="T153" s="209"/>
      <c r="AT153" s="210" t="s">
        <v>164</v>
      </c>
      <c r="AU153" s="210" t="s">
        <v>162</v>
      </c>
      <c r="AV153" s="11" t="s">
        <v>162</v>
      </c>
      <c r="AW153" s="11" t="s">
        <v>166</v>
      </c>
      <c r="AX153" s="11" t="s">
        <v>80</v>
      </c>
      <c r="AY153" s="210" t="s">
        <v>154</v>
      </c>
    </row>
    <row r="154" spans="2:65" s="12" customFormat="1" ht="13.5">
      <c r="B154" s="211"/>
      <c r="C154" s="212"/>
      <c r="D154" s="213" t="s">
        <v>164</v>
      </c>
      <c r="E154" s="214" t="s">
        <v>24</v>
      </c>
      <c r="F154" s="215" t="s">
        <v>167</v>
      </c>
      <c r="G154" s="212"/>
      <c r="H154" s="216">
        <v>24.2</v>
      </c>
      <c r="I154" s="217"/>
      <c r="J154" s="212"/>
      <c r="K154" s="212"/>
      <c r="L154" s="218"/>
      <c r="M154" s="219"/>
      <c r="N154" s="220"/>
      <c r="O154" s="220"/>
      <c r="P154" s="220"/>
      <c r="Q154" s="220"/>
      <c r="R154" s="220"/>
      <c r="S154" s="220"/>
      <c r="T154" s="221"/>
      <c r="AT154" s="222" t="s">
        <v>164</v>
      </c>
      <c r="AU154" s="222" t="s">
        <v>162</v>
      </c>
      <c r="AV154" s="12" t="s">
        <v>161</v>
      </c>
      <c r="AW154" s="12" t="s">
        <v>166</v>
      </c>
      <c r="AX154" s="12" t="s">
        <v>25</v>
      </c>
      <c r="AY154" s="222" t="s">
        <v>154</v>
      </c>
    </row>
    <row r="155" spans="2:65" s="1" customFormat="1" ht="44.25" customHeight="1">
      <c r="B155" s="39"/>
      <c r="C155" s="187" t="s">
        <v>251</v>
      </c>
      <c r="D155" s="187" t="s">
        <v>156</v>
      </c>
      <c r="E155" s="188" t="s">
        <v>252</v>
      </c>
      <c r="F155" s="189" t="s">
        <v>253</v>
      </c>
      <c r="G155" s="190" t="s">
        <v>254</v>
      </c>
      <c r="H155" s="191">
        <v>2.5000000000000001E-2</v>
      </c>
      <c r="I155" s="192"/>
      <c r="J155" s="193">
        <f>ROUND(I155*H155,2)</f>
        <v>0</v>
      </c>
      <c r="K155" s="189" t="s">
        <v>160</v>
      </c>
      <c r="L155" s="59"/>
      <c r="M155" s="194" t="s">
        <v>24</v>
      </c>
      <c r="N155" s="195" t="s">
        <v>52</v>
      </c>
      <c r="O155" s="40"/>
      <c r="P155" s="196">
        <f>O155*H155</f>
        <v>0</v>
      </c>
      <c r="Q155" s="196">
        <v>1.05871</v>
      </c>
      <c r="R155" s="196">
        <f>Q155*H155</f>
        <v>2.6467750000000002E-2</v>
      </c>
      <c r="S155" s="196">
        <v>0</v>
      </c>
      <c r="T155" s="197">
        <f>S155*H155</f>
        <v>0</v>
      </c>
      <c r="AR155" s="22" t="s">
        <v>161</v>
      </c>
      <c r="AT155" s="22" t="s">
        <v>156</v>
      </c>
      <c r="AU155" s="22" t="s">
        <v>162</v>
      </c>
      <c r="AY155" s="22" t="s">
        <v>154</v>
      </c>
      <c r="BE155" s="198">
        <f>IF(N155="základní",J155,0)</f>
        <v>0</v>
      </c>
      <c r="BF155" s="198">
        <f>IF(N155="snížená",J155,0)</f>
        <v>0</v>
      </c>
      <c r="BG155" s="198">
        <f>IF(N155="zákl. přenesená",J155,0)</f>
        <v>0</v>
      </c>
      <c r="BH155" s="198">
        <f>IF(N155="sníž. přenesená",J155,0)</f>
        <v>0</v>
      </c>
      <c r="BI155" s="198">
        <f>IF(N155="nulová",J155,0)</f>
        <v>0</v>
      </c>
      <c r="BJ155" s="22" t="s">
        <v>162</v>
      </c>
      <c r="BK155" s="198">
        <f>ROUND(I155*H155,2)</f>
        <v>0</v>
      </c>
      <c r="BL155" s="22" t="s">
        <v>161</v>
      </c>
      <c r="BM155" s="22" t="s">
        <v>255</v>
      </c>
    </row>
    <row r="156" spans="2:65" s="11" customFormat="1" ht="13.5">
      <c r="B156" s="199"/>
      <c r="C156" s="200"/>
      <c r="D156" s="201" t="s">
        <v>164</v>
      </c>
      <c r="E156" s="202" t="s">
        <v>24</v>
      </c>
      <c r="F156" s="203" t="s">
        <v>256</v>
      </c>
      <c r="G156" s="200"/>
      <c r="H156" s="204">
        <v>2.5000000000000001E-2</v>
      </c>
      <c r="I156" s="205"/>
      <c r="J156" s="200"/>
      <c r="K156" s="200"/>
      <c r="L156" s="206"/>
      <c r="M156" s="207"/>
      <c r="N156" s="208"/>
      <c r="O156" s="208"/>
      <c r="P156" s="208"/>
      <c r="Q156" s="208"/>
      <c r="R156" s="208"/>
      <c r="S156" s="208"/>
      <c r="T156" s="209"/>
      <c r="AT156" s="210" t="s">
        <v>164</v>
      </c>
      <c r="AU156" s="210" t="s">
        <v>162</v>
      </c>
      <c r="AV156" s="11" t="s">
        <v>162</v>
      </c>
      <c r="AW156" s="11" t="s">
        <v>166</v>
      </c>
      <c r="AX156" s="11" t="s">
        <v>80</v>
      </c>
      <c r="AY156" s="210" t="s">
        <v>154</v>
      </c>
    </row>
    <row r="157" spans="2:65" s="12" customFormat="1" ht="13.5">
      <c r="B157" s="211"/>
      <c r="C157" s="212"/>
      <c r="D157" s="201" t="s">
        <v>164</v>
      </c>
      <c r="E157" s="223" t="s">
        <v>24</v>
      </c>
      <c r="F157" s="224" t="s">
        <v>167</v>
      </c>
      <c r="G157" s="212"/>
      <c r="H157" s="225">
        <v>2.5000000000000001E-2</v>
      </c>
      <c r="I157" s="217"/>
      <c r="J157" s="212"/>
      <c r="K157" s="212"/>
      <c r="L157" s="218"/>
      <c r="M157" s="219"/>
      <c r="N157" s="220"/>
      <c r="O157" s="220"/>
      <c r="P157" s="220"/>
      <c r="Q157" s="220"/>
      <c r="R157" s="220"/>
      <c r="S157" s="220"/>
      <c r="T157" s="221"/>
      <c r="AT157" s="222" t="s">
        <v>164</v>
      </c>
      <c r="AU157" s="222" t="s">
        <v>162</v>
      </c>
      <c r="AV157" s="12" t="s">
        <v>161</v>
      </c>
      <c r="AW157" s="12" t="s">
        <v>166</v>
      </c>
      <c r="AX157" s="12" t="s">
        <v>25</v>
      </c>
      <c r="AY157" s="222" t="s">
        <v>154</v>
      </c>
    </row>
    <row r="158" spans="2:65" s="10" customFormat="1" ht="29.85" customHeight="1">
      <c r="B158" s="170"/>
      <c r="C158" s="171"/>
      <c r="D158" s="184" t="s">
        <v>79</v>
      </c>
      <c r="E158" s="185" t="s">
        <v>171</v>
      </c>
      <c r="F158" s="185" t="s">
        <v>257</v>
      </c>
      <c r="G158" s="171"/>
      <c r="H158" s="171"/>
      <c r="I158" s="174"/>
      <c r="J158" s="186">
        <f>BK158</f>
        <v>0</v>
      </c>
      <c r="K158" s="171"/>
      <c r="L158" s="176"/>
      <c r="M158" s="177"/>
      <c r="N158" s="178"/>
      <c r="O158" s="178"/>
      <c r="P158" s="179">
        <f>SUM(P159:P168)</f>
        <v>0</v>
      </c>
      <c r="Q158" s="178"/>
      <c r="R158" s="179">
        <f>SUM(R159:R168)</f>
        <v>43.324172399999995</v>
      </c>
      <c r="S158" s="178"/>
      <c r="T158" s="180">
        <f>SUM(T159:T168)</f>
        <v>0</v>
      </c>
      <c r="AR158" s="181" t="s">
        <v>25</v>
      </c>
      <c r="AT158" s="182" t="s">
        <v>79</v>
      </c>
      <c r="AU158" s="182" t="s">
        <v>25</v>
      </c>
      <c r="AY158" s="181" t="s">
        <v>154</v>
      </c>
      <c r="BK158" s="183">
        <f>SUM(BK159:BK168)</f>
        <v>0</v>
      </c>
    </row>
    <row r="159" spans="2:65" s="1" customFormat="1" ht="22.5" customHeight="1">
      <c r="B159" s="39"/>
      <c r="C159" s="187" t="s">
        <v>9</v>
      </c>
      <c r="D159" s="187" t="s">
        <v>156</v>
      </c>
      <c r="E159" s="188" t="s">
        <v>258</v>
      </c>
      <c r="F159" s="189" t="s">
        <v>259</v>
      </c>
      <c r="G159" s="190" t="s">
        <v>159</v>
      </c>
      <c r="H159" s="191">
        <v>0.5</v>
      </c>
      <c r="I159" s="192"/>
      <c r="J159" s="193">
        <f>ROUND(I159*H159,2)</f>
        <v>0</v>
      </c>
      <c r="K159" s="189" t="s">
        <v>160</v>
      </c>
      <c r="L159" s="59"/>
      <c r="M159" s="194" t="s">
        <v>24</v>
      </c>
      <c r="N159" s="195" t="s">
        <v>52</v>
      </c>
      <c r="O159" s="40"/>
      <c r="P159" s="196">
        <f>O159*H159</f>
        <v>0</v>
      </c>
      <c r="Q159" s="196">
        <v>1.9872799999999999</v>
      </c>
      <c r="R159" s="196">
        <f>Q159*H159</f>
        <v>0.99363999999999997</v>
      </c>
      <c r="S159" s="196">
        <v>0</v>
      </c>
      <c r="T159" s="197">
        <f>S159*H159</f>
        <v>0</v>
      </c>
      <c r="AR159" s="22" t="s">
        <v>161</v>
      </c>
      <c r="AT159" s="22" t="s">
        <v>156</v>
      </c>
      <c r="AU159" s="22" t="s">
        <v>162</v>
      </c>
      <c r="AY159" s="22" t="s">
        <v>154</v>
      </c>
      <c r="BE159" s="198">
        <f>IF(N159="základní",J159,0)</f>
        <v>0</v>
      </c>
      <c r="BF159" s="198">
        <f>IF(N159="snížená",J159,0)</f>
        <v>0</v>
      </c>
      <c r="BG159" s="198">
        <f>IF(N159="zákl. přenesená",J159,0)</f>
        <v>0</v>
      </c>
      <c r="BH159" s="198">
        <f>IF(N159="sníž. přenesená",J159,0)</f>
        <v>0</v>
      </c>
      <c r="BI159" s="198">
        <f>IF(N159="nulová",J159,0)</f>
        <v>0</v>
      </c>
      <c r="BJ159" s="22" t="s">
        <v>162</v>
      </c>
      <c r="BK159" s="198">
        <f>ROUND(I159*H159,2)</f>
        <v>0</v>
      </c>
      <c r="BL159" s="22" t="s">
        <v>161</v>
      </c>
      <c r="BM159" s="22" t="s">
        <v>260</v>
      </c>
    </row>
    <row r="160" spans="2:65" s="1" customFormat="1" ht="31.5" customHeight="1">
      <c r="B160" s="39"/>
      <c r="C160" s="187" t="s">
        <v>261</v>
      </c>
      <c r="D160" s="187" t="s">
        <v>156</v>
      </c>
      <c r="E160" s="188" t="s">
        <v>262</v>
      </c>
      <c r="F160" s="189" t="s">
        <v>263</v>
      </c>
      <c r="G160" s="190" t="s">
        <v>159</v>
      </c>
      <c r="H160" s="191">
        <v>0.95</v>
      </c>
      <c r="I160" s="192"/>
      <c r="J160" s="193">
        <f>ROUND(I160*H160,2)</f>
        <v>0</v>
      </c>
      <c r="K160" s="189" t="s">
        <v>160</v>
      </c>
      <c r="L160" s="59"/>
      <c r="M160" s="194" t="s">
        <v>24</v>
      </c>
      <c r="N160" s="195" t="s">
        <v>52</v>
      </c>
      <c r="O160" s="40"/>
      <c r="P160" s="196">
        <f>O160*H160</f>
        <v>0</v>
      </c>
      <c r="Q160" s="196">
        <v>0.70067999999999997</v>
      </c>
      <c r="R160" s="196">
        <f>Q160*H160</f>
        <v>0.66564599999999996</v>
      </c>
      <c r="S160" s="196">
        <v>0</v>
      </c>
      <c r="T160" s="197">
        <f>S160*H160</f>
        <v>0</v>
      </c>
      <c r="AR160" s="22" t="s">
        <v>161</v>
      </c>
      <c r="AT160" s="22" t="s">
        <v>156</v>
      </c>
      <c r="AU160" s="22" t="s">
        <v>162</v>
      </c>
      <c r="AY160" s="22" t="s">
        <v>154</v>
      </c>
      <c r="BE160" s="198">
        <f>IF(N160="základní",J160,0)</f>
        <v>0</v>
      </c>
      <c r="BF160" s="198">
        <f>IF(N160="snížená",J160,0)</f>
        <v>0</v>
      </c>
      <c r="BG160" s="198">
        <f>IF(N160="zákl. přenesená",J160,0)</f>
        <v>0</v>
      </c>
      <c r="BH160" s="198">
        <f>IF(N160="sníž. přenesená",J160,0)</f>
        <v>0</v>
      </c>
      <c r="BI160" s="198">
        <f>IF(N160="nulová",J160,0)</f>
        <v>0</v>
      </c>
      <c r="BJ160" s="22" t="s">
        <v>162</v>
      </c>
      <c r="BK160" s="198">
        <f>ROUND(I160*H160,2)</f>
        <v>0</v>
      </c>
      <c r="BL160" s="22" t="s">
        <v>161</v>
      </c>
      <c r="BM160" s="22" t="s">
        <v>264</v>
      </c>
    </row>
    <row r="161" spans="2:65" s="1" customFormat="1" ht="31.5" customHeight="1">
      <c r="B161" s="39"/>
      <c r="C161" s="187" t="s">
        <v>265</v>
      </c>
      <c r="D161" s="187" t="s">
        <v>156</v>
      </c>
      <c r="E161" s="188" t="s">
        <v>266</v>
      </c>
      <c r="F161" s="189" t="s">
        <v>267</v>
      </c>
      <c r="G161" s="190" t="s">
        <v>159</v>
      </c>
      <c r="H161" s="191">
        <v>39.119999999999997</v>
      </c>
      <c r="I161" s="192"/>
      <c r="J161" s="193">
        <f>ROUND(I161*H161,2)</f>
        <v>0</v>
      </c>
      <c r="K161" s="189" t="s">
        <v>160</v>
      </c>
      <c r="L161" s="59"/>
      <c r="M161" s="194" t="s">
        <v>24</v>
      </c>
      <c r="N161" s="195" t="s">
        <v>52</v>
      </c>
      <c r="O161" s="40"/>
      <c r="P161" s="196">
        <f>O161*H161</f>
        <v>0</v>
      </c>
      <c r="Q161" s="196">
        <v>0.70296999999999998</v>
      </c>
      <c r="R161" s="196">
        <f>Q161*H161</f>
        <v>27.500186399999997</v>
      </c>
      <c r="S161" s="196">
        <v>0</v>
      </c>
      <c r="T161" s="197">
        <f>S161*H161</f>
        <v>0</v>
      </c>
      <c r="AR161" s="22" t="s">
        <v>161</v>
      </c>
      <c r="AT161" s="22" t="s">
        <v>156</v>
      </c>
      <c r="AU161" s="22" t="s">
        <v>162</v>
      </c>
      <c r="AY161" s="22" t="s">
        <v>154</v>
      </c>
      <c r="BE161" s="198">
        <f>IF(N161="základní",J161,0)</f>
        <v>0</v>
      </c>
      <c r="BF161" s="198">
        <f>IF(N161="snížená",J161,0)</f>
        <v>0</v>
      </c>
      <c r="BG161" s="198">
        <f>IF(N161="zákl. přenesená",J161,0)</f>
        <v>0</v>
      </c>
      <c r="BH161" s="198">
        <f>IF(N161="sníž. přenesená",J161,0)</f>
        <v>0</v>
      </c>
      <c r="BI161" s="198">
        <f>IF(N161="nulová",J161,0)</f>
        <v>0</v>
      </c>
      <c r="BJ161" s="22" t="s">
        <v>162</v>
      </c>
      <c r="BK161" s="198">
        <f>ROUND(I161*H161,2)</f>
        <v>0</v>
      </c>
      <c r="BL161" s="22" t="s">
        <v>161</v>
      </c>
      <c r="BM161" s="22" t="s">
        <v>268</v>
      </c>
    </row>
    <row r="162" spans="2:65" s="11" customFormat="1" ht="13.5">
      <c r="B162" s="199"/>
      <c r="C162" s="200"/>
      <c r="D162" s="201" t="s">
        <v>164</v>
      </c>
      <c r="E162" s="202" t="s">
        <v>24</v>
      </c>
      <c r="F162" s="203" t="s">
        <v>269</v>
      </c>
      <c r="G162" s="200"/>
      <c r="H162" s="204">
        <v>39.119999999999997</v>
      </c>
      <c r="I162" s="205"/>
      <c r="J162" s="200"/>
      <c r="K162" s="200"/>
      <c r="L162" s="206"/>
      <c r="M162" s="207"/>
      <c r="N162" s="208"/>
      <c r="O162" s="208"/>
      <c r="P162" s="208"/>
      <c r="Q162" s="208"/>
      <c r="R162" s="208"/>
      <c r="S162" s="208"/>
      <c r="T162" s="209"/>
      <c r="AT162" s="210" t="s">
        <v>164</v>
      </c>
      <c r="AU162" s="210" t="s">
        <v>162</v>
      </c>
      <c r="AV162" s="11" t="s">
        <v>162</v>
      </c>
      <c r="AW162" s="11" t="s">
        <v>166</v>
      </c>
      <c r="AX162" s="11" t="s">
        <v>80</v>
      </c>
      <c r="AY162" s="210" t="s">
        <v>154</v>
      </c>
    </row>
    <row r="163" spans="2:65" s="12" customFormat="1" ht="13.5">
      <c r="B163" s="211"/>
      <c r="C163" s="212"/>
      <c r="D163" s="213" t="s">
        <v>164</v>
      </c>
      <c r="E163" s="214" t="s">
        <v>24</v>
      </c>
      <c r="F163" s="215" t="s">
        <v>167</v>
      </c>
      <c r="G163" s="212"/>
      <c r="H163" s="216">
        <v>39.119999999999997</v>
      </c>
      <c r="I163" s="217"/>
      <c r="J163" s="212"/>
      <c r="K163" s="212"/>
      <c r="L163" s="218"/>
      <c r="M163" s="219"/>
      <c r="N163" s="220"/>
      <c r="O163" s="220"/>
      <c r="P163" s="220"/>
      <c r="Q163" s="220"/>
      <c r="R163" s="220"/>
      <c r="S163" s="220"/>
      <c r="T163" s="221"/>
      <c r="AT163" s="222" t="s">
        <v>164</v>
      </c>
      <c r="AU163" s="222" t="s">
        <v>162</v>
      </c>
      <c r="AV163" s="12" t="s">
        <v>161</v>
      </c>
      <c r="AW163" s="12" t="s">
        <v>166</v>
      </c>
      <c r="AX163" s="12" t="s">
        <v>25</v>
      </c>
      <c r="AY163" s="222" t="s">
        <v>154</v>
      </c>
    </row>
    <row r="164" spans="2:65" s="1" customFormat="1" ht="22.5" customHeight="1">
      <c r="B164" s="39"/>
      <c r="C164" s="187" t="s">
        <v>270</v>
      </c>
      <c r="D164" s="187" t="s">
        <v>156</v>
      </c>
      <c r="E164" s="188" t="s">
        <v>271</v>
      </c>
      <c r="F164" s="189" t="s">
        <v>272</v>
      </c>
      <c r="G164" s="190" t="s">
        <v>273</v>
      </c>
      <c r="H164" s="191">
        <v>16</v>
      </c>
      <c r="I164" s="192"/>
      <c r="J164" s="193">
        <f>ROUND(I164*H164,2)</f>
        <v>0</v>
      </c>
      <c r="K164" s="189" t="s">
        <v>24</v>
      </c>
      <c r="L164" s="59"/>
      <c r="M164" s="194" t="s">
        <v>24</v>
      </c>
      <c r="N164" s="195" t="s">
        <v>52</v>
      </c>
      <c r="O164" s="40"/>
      <c r="P164" s="196">
        <f>O164*H164</f>
        <v>0</v>
      </c>
      <c r="Q164" s="196">
        <v>9.7129999999999994E-2</v>
      </c>
      <c r="R164" s="196">
        <f>Q164*H164</f>
        <v>1.5540799999999999</v>
      </c>
      <c r="S164" s="196">
        <v>0</v>
      </c>
      <c r="T164" s="197">
        <f>S164*H164</f>
        <v>0</v>
      </c>
      <c r="AR164" s="22" t="s">
        <v>161</v>
      </c>
      <c r="AT164" s="22" t="s">
        <v>156</v>
      </c>
      <c r="AU164" s="22" t="s">
        <v>162</v>
      </c>
      <c r="AY164" s="22" t="s">
        <v>154</v>
      </c>
      <c r="BE164" s="198">
        <f>IF(N164="základní",J164,0)</f>
        <v>0</v>
      </c>
      <c r="BF164" s="198">
        <f>IF(N164="snížená",J164,0)</f>
        <v>0</v>
      </c>
      <c r="BG164" s="198">
        <f>IF(N164="zákl. přenesená",J164,0)</f>
        <v>0</v>
      </c>
      <c r="BH164" s="198">
        <f>IF(N164="sníž. přenesená",J164,0)</f>
        <v>0</v>
      </c>
      <c r="BI164" s="198">
        <f>IF(N164="nulová",J164,0)</f>
        <v>0</v>
      </c>
      <c r="BJ164" s="22" t="s">
        <v>162</v>
      </c>
      <c r="BK164" s="198">
        <f>ROUND(I164*H164,2)</f>
        <v>0</v>
      </c>
      <c r="BL164" s="22" t="s">
        <v>161</v>
      </c>
      <c r="BM164" s="22" t="s">
        <v>274</v>
      </c>
    </row>
    <row r="165" spans="2:65" s="11" customFormat="1" ht="13.5">
      <c r="B165" s="199"/>
      <c r="C165" s="200"/>
      <c r="D165" s="201" t="s">
        <v>164</v>
      </c>
      <c r="E165" s="202" t="s">
        <v>24</v>
      </c>
      <c r="F165" s="203" t="s">
        <v>275</v>
      </c>
      <c r="G165" s="200"/>
      <c r="H165" s="204">
        <v>16</v>
      </c>
      <c r="I165" s="205"/>
      <c r="J165" s="200"/>
      <c r="K165" s="200"/>
      <c r="L165" s="206"/>
      <c r="M165" s="207"/>
      <c r="N165" s="208"/>
      <c r="O165" s="208"/>
      <c r="P165" s="208"/>
      <c r="Q165" s="208"/>
      <c r="R165" s="208"/>
      <c r="S165" s="208"/>
      <c r="T165" s="209"/>
      <c r="AT165" s="210" t="s">
        <v>164</v>
      </c>
      <c r="AU165" s="210" t="s">
        <v>162</v>
      </c>
      <c r="AV165" s="11" t="s">
        <v>162</v>
      </c>
      <c r="AW165" s="11" t="s">
        <v>166</v>
      </c>
      <c r="AX165" s="11" t="s">
        <v>80</v>
      </c>
      <c r="AY165" s="210" t="s">
        <v>154</v>
      </c>
    </row>
    <row r="166" spans="2:65" s="12" customFormat="1" ht="13.5">
      <c r="B166" s="211"/>
      <c r="C166" s="212"/>
      <c r="D166" s="213" t="s">
        <v>164</v>
      </c>
      <c r="E166" s="214" t="s">
        <v>24</v>
      </c>
      <c r="F166" s="215" t="s">
        <v>167</v>
      </c>
      <c r="G166" s="212"/>
      <c r="H166" s="216">
        <v>16</v>
      </c>
      <c r="I166" s="217"/>
      <c r="J166" s="212"/>
      <c r="K166" s="212"/>
      <c r="L166" s="218"/>
      <c r="M166" s="219"/>
      <c r="N166" s="220"/>
      <c r="O166" s="220"/>
      <c r="P166" s="220"/>
      <c r="Q166" s="220"/>
      <c r="R166" s="220"/>
      <c r="S166" s="220"/>
      <c r="T166" s="221"/>
      <c r="AT166" s="222" t="s">
        <v>164</v>
      </c>
      <c r="AU166" s="222" t="s">
        <v>162</v>
      </c>
      <c r="AV166" s="12" t="s">
        <v>161</v>
      </c>
      <c r="AW166" s="12" t="s">
        <v>166</v>
      </c>
      <c r="AX166" s="12" t="s">
        <v>25</v>
      </c>
      <c r="AY166" s="222" t="s">
        <v>154</v>
      </c>
    </row>
    <row r="167" spans="2:65" s="1" customFormat="1" ht="31.5" customHeight="1">
      <c r="B167" s="39"/>
      <c r="C167" s="187" t="s">
        <v>276</v>
      </c>
      <c r="D167" s="187" t="s">
        <v>156</v>
      </c>
      <c r="E167" s="188" t="s">
        <v>277</v>
      </c>
      <c r="F167" s="189" t="s">
        <v>278</v>
      </c>
      <c r="G167" s="190" t="s">
        <v>197</v>
      </c>
      <c r="H167" s="191">
        <v>121</v>
      </c>
      <c r="I167" s="192"/>
      <c r="J167" s="193">
        <f>ROUND(I167*H167,2)</f>
        <v>0</v>
      </c>
      <c r="K167" s="189" t="s">
        <v>160</v>
      </c>
      <c r="L167" s="59"/>
      <c r="M167" s="194" t="s">
        <v>24</v>
      </c>
      <c r="N167" s="195" t="s">
        <v>52</v>
      </c>
      <c r="O167" s="40"/>
      <c r="P167" s="196">
        <f>O167*H167</f>
        <v>0</v>
      </c>
      <c r="Q167" s="196">
        <v>0.10421999999999999</v>
      </c>
      <c r="R167" s="196">
        <f>Q167*H167</f>
        <v>12.610619999999999</v>
      </c>
      <c r="S167" s="196">
        <v>0</v>
      </c>
      <c r="T167" s="197">
        <f>S167*H167</f>
        <v>0</v>
      </c>
      <c r="AR167" s="22" t="s">
        <v>161</v>
      </c>
      <c r="AT167" s="22" t="s">
        <v>156</v>
      </c>
      <c r="AU167" s="22" t="s">
        <v>162</v>
      </c>
      <c r="AY167" s="22" t="s">
        <v>154</v>
      </c>
      <c r="BE167" s="198">
        <f>IF(N167="základní",J167,0)</f>
        <v>0</v>
      </c>
      <c r="BF167" s="198">
        <f>IF(N167="snížená",J167,0)</f>
        <v>0</v>
      </c>
      <c r="BG167" s="198">
        <f>IF(N167="zákl. přenesená",J167,0)</f>
        <v>0</v>
      </c>
      <c r="BH167" s="198">
        <f>IF(N167="sníž. přenesená",J167,0)</f>
        <v>0</v>
      </c>
      <c r="BI167" s="198">
        <f>IF(N167="nulová",J167,0)</f>
        <v>0</v>
      </c>
      <c r="BJ167" s="22" t="s">
        <v>162</v>
      </c>
      <c r="BK167" s="198">
        <f>ROUND(I167*H167,2)</f>
        <v>0</v>
      </c>
      <c r="BL167" s="22" t="s">
        <v>161</v>
      </c>
      <c r="BM167" s="22" t="s">
        <v>279</v>
      </c>
    </row>
    <row r="168" spans="2:65" s="1" customFormat="1" ht="31.5" customHeight="1">
      <c r="B168" s="39"/>
      <c r="C168" s="187" t="s">
        <v>280</v>
      </c>
      <c r="D168" s="187" t="s">
        <v>156</v>
      </c>
      <c r="E168" s="188" t="s">
        <v>281</v>
      </c>
      <c r="F168" s="189" t="s">
        <v>282</v>
      </c>
      <c r="G168" s="190" t="s">
        <v>283</v>
      </c>
      <c r="H168" s="191">
        <v>1</v>
      </c>
      <c r="I168" s="192"/>
      <c r="J168" s="193">
        <f>ROUND(I168*H168,2)</f>
        <v>0</v>
      </c>
      <c r="K168" s="189" t="s">
        <v>24</v>
      </c>
      <c r="L168" s="59"/>
      <c r="M168" s="194" t="s">
        <v>24</v>
      </c>
      <c r="N168" s="195" t="s">
        <v>52</v>
      </c>
      <c r="O168" s="40"/>
      <c r="P168" s="196">
        <f>O168*H168</f>
        <v>0</v>
      </c>
      <c r="Q168" s="196">
        <v>0</v>
      </c>
      <c r="R168" s="196">
        <f>Q168*H168</f>
        <v>0</v>
      </c>
      <c r="S168" s="196">
        <v>0</v>
      </c>
      <c r="T168" s="197">
        <f>S168*H168</f>
        <v>0</v>
      </c>
      <c r="AR168" s="22" t="s">
        <v>161</v>
      </c>
      <c r="AT168" s="22" t="s">
        <v>156</v>
      </c>
      <c r="AU168" s="22" t="s">
        <v>162</v>
      </c>
      <c r="AY168" s="22" t="s">
        <v>154</v>
      </c>
      <c r="BE168" s="198">
        <f>IF(N168="základní",J168,0)</f>
        <v>0</v>
      </c>
      <c r="BF168" s="198">
        <f>IF(N168="snížená",J168,0)</f>
        <v>0</v>
      </c>
      <c r="BG168" s="198">
        <f>IF(N168="zákl. přenesená",J168,0)</f>
        <v>0</v>
      </c>
      <c r="BH168" s="198">
        <f>IF(N168="sníž. přenesená",J168,0)</f>
        <v>0</v>
      </c>
      <c r="BI168" s="198">
        <f>IF(N168="nulová",J168,0)</f>
        <v>0</v>
      </c>
      <c r="BJ168" s="22" t="s">
        <v>162</v>
      </c>
      <c r="BK168" s="198">
        <f>ROUND(I168*H168,2)</f>
        <v>0</v>
      </c>
      <c r="BL168" s="22" t="s">
        <v>161</v>
      </c>
      <c r="BM168" s="22" t="s">
        <v>284</v>
      </c>
    </row>
    <row r="169" spans="2:65" s="10" customFormat="1" ht="29.85" customHeight="1">
      <c r="B169" s="170"/>
      <c r="C169" s="171"/>
      <c r="D169" s="184" t="s">
        <v>79</v>
      </c>
      <c r="E169" s="185" t="s">
        <v>161</v>
      </c>
      <c r="F169" s="185" t="s">
        <v>285</v>
      </c>
      <c r="G169" s="171"/>
      <c r="H169" s="171"/>
      <c r="I169" s="174"/>
      <c r="J169" s="186">
        <f>BK169</f>
        <v>0</v>
      </c>
      <c r="K169" s="171"/>
      <c r="L169" s="176"/>
      <c r="M169" s="177"/>
      <c r="N169" s="178"/>
      <c r="O169" s="178"/>
      <c r="P169" s="179">
        <f>SUM(P170:P174)</f>
        <v>0</v>
      </c>
      <c r="Q169" s="178"/>
      <c r="R169" s="179">
        <f>SUM(R170:R174)</f>
        <v>0.18411</v>
      </c>
      <c r="S169" s="178"/>
      <c r="T169" s="180">
        <f>SUM(T170:T174)</f>
        <v>0</v>
      </c>
      <c r="AR169" s="181" t="s">
        <v>25</v>
      </c>
      <c r="AT169" s="182" t="s">
        <v>79</v>
      </c>
      <c r="AU169" s="182" t="s">
        <v>25</v>
      </c>
      <c r="AY169" s="181" t="s">
        <v>154</v>
      </c>
      <c r="BK169" s="183">
        <f>SUM(BK170:BK174)</f>
        <v>0</v>
      </c>
    </row>
    <row r="170" spans="2:65" s="1" customFormat="1" ht="22.5" customHeight="1">
      <c r="B170" s="39"/>
      <c r="C170" s="187" t="s">
        <v>286</v>
      </c>
      <c r="D170" s="187" t="s">
        <v>156</v>
      </c>
      <c r="E170" s="188" t="s">
        <v>287</v>
      </c>
      <c r="F170" s="189" t="s">
        <v>288</v>
      </c>
      <c r="G170" s="190" t="s">
        <v>283</v>
      </c>
      <c r="H170" s="191">
        <v>1</v>
      </c>
      <c r="I170" s="192"/>
      <c r="J170" s="193">
        <f>ROUND(I170*H170,2)</f>
        <v>0</v>
      </c>
      <c r="K170" s="189" t="s">
        <v>24</v>
      </c>
      <c r="L170" s="59"/>
      <c r="M170" s="194" t="s">
        <v>24</v>
      </c>
      <c r="N170" s="195" t="s">
        <v>52</v>
      </c>
      <c r="O170" s="40"/>
      <c r="P170" s="196">
        <f>O170*H170</f>
        <v>0</v>
      </c>
      <c r="Q170" s="196">
        <v>0</v>
      </c>
      <c r="R170" s="196">
        <f>Q170*H170</f>
        <v>0</v>
      </c>
      <c r="S170" s="196">
        <v>0</v>
      </c>
      <c r="T170" s="197">
        <f>S170*H170</f>
        <v>0</v>
      </c>
      <c r="AR170" s="22" t="s">
        <v>161</v>
      </c>
      <c r="AT170" s="22" t="s">
        <v>156</v>
      </c>
      <c r="AU170" s="22" t="s">
        <v>162</v>
      </c>
      <c r="AY170" s="22" t="s">
        <v>154</v>
      </c>
      <c r="BE170" s="198">
        <f>IF(N170="základní",J170,0)</f>
        <v>0</v>
      </c>
      <c r="BF170" s="198">
        <f>IF(N170="snížená",J170,0)</f>
        <v>0</v>
      </c>
      <c r="BG170" s="198">
        <f>IF(N170="zákl. přenesená",J170,0)</f>
        <v>0</v>
      </c>
      <c r="BH170" s="198">
        <f>IF(N170="sníž. přenesená",J170,0)</f>
        <v>0</v>
      </c>
      <c r="BI170" s="198">
        <f>IF(N170="nulová",J170,0)</f>
        <v>0</v>
      </c>
      <c r="BJ170" s="22" t="s">
        <v>162</v>
      </c>
      <c r="BK170" s="198">
        <f>ROUND(I170*H170,2)</f>
        <v>0</v>
      </c>
      <c r="BL170" s="22" t="s">
        <v>161</v>
      </c>
      <c r="BM170" s="22" t="s">
        <v>289</v>
      </c>
    </row>
    <row r="171" spans="2:65" s="1" customFormat="1" ht="69.75" customHeight="1">
      <c r="B171" s="39"/>
      <c r="C171" s="187" t="s">
        <v>290</v>
      </c>
      <c r="D171" s="187" t="s">
        <v>156</v>
      </c>
      <c r="E171" s="188" t="s">
        <v>291</v>
      </c>
      <c r="F171" s="189" t="s">
        <v>292</v>
      </c>
      <c r="G171" s="190" t="s">
        <v>197</v>
      </c>
      <c r="H171" s="191">
        <v>17</v>
      </c>
      <c r="I171" s="192"/>
      <c r="J171" s="193">
        <f>ROUND(I171*H171,2)</f>
        <v>0</v>
      </c>
      <c r="K171" s="189" t="s">
        <v>160</v>
      </c>
      <c r="L171" s="59"/>
      <c r="M171" s="194" t="s">
        <v>24</v>
      </c>
      <c r="N171" s="195" t="s">
        <v>52</v>
      </c>
      <c r="O171" s="40"/>
      <c r="P171" s="196">
        <f>O171*H171</f>
        <v>0</v>
      </c>
      <c r="Q171" s="196">
        <v>1.0829999999999999E-2</v>
      </c>
      <c r="R171" s="196">
        <f>Q171*H171</f>
        <v>0.18411</v>
      </c>
      <c r="S171" s="196">
        <v>0</v>
      </c>
      <c r="T171" s="197">
        <f>S171*H171</f>
        <v>0</v>
      </c>
      <c r="AR171" s="22" t="s">
        <v>161</v>
      </c>
      <c r="AT171" s="22" t="s">
        <v>156</v>
      </c>
      <c r="AU171" s="22" t="s">
        <v>162</v>
      </c>
      <c r="AY171" s="22" t="s">
        <v>154</v>
      </c>
      <c r="BE171" s="198">
        <f>IF(N171="základní",J171,0)</f>
        <v>0</v>
      </c>
      <c r="BF171" s="198">
        <f>IF(N171="snížená",J171,0)</f>
        <v>0</v>
      </c>
      <c r="BG171" s="198">
        <f>IF(N171="zákl. přenesená",J171,0)</f>
        <v>0</v>
      </c>
      <c r="BH171" s="198">
        <f>IF(N171="sníž. přenesená",J171,0)</f>
        <v>0</v>
      </c>
      <c r="BI171" s="198">
        <f>IF(N171="nulová",J171,0)</f>
        <v>0</v>
      </c>
      <c r="BJ171" s="22" t="s">
        <v>162</v>
      </c>
      <c r="BK171" s="198">
        <f>ROUND(I171*H171,2)</f>
        <v>0</v>
      </c>
      <c r="BL171" s="22" t="s">
        <v>161</v>
      </c>
      <c r="BM171" s="22" t="s">
        <v>293</v>
      </c>
    </row>
    <row r="172" spans="2:65" s="1" customFormat="1" ht="22.5" customHeight="1">
      <c r="B172" s="39"/>
      <c r="C172" s="187" t="s">
        <v>294</v>
      </c>
      <c r="D172" s="187" t="s">
        <v>194</v>
      </c>
      <c r="E172" s="188" t="s">
        <v>295</v>
      </c>
      <c r="F172" s="189" t="s">
        <v>296</v>
      </c>
      <c r="G172" s="190" t="s">
        <v>159</v>
      </c>
      <c r="H172" s="191">
        <v>1.55</v>
      </c>
      <c r="I172" s="192"/>
      <c r="J172" s="193">
        <f>ROUND(I172*H172,2)</f>
        <v>0</v>
      </c>
      <c r="K172" s="189" t="s">
        <v>198</v>
      </c>
      <c r="L172" s="59"/>
      <c r="M172" s="194" t="s">
        <v>24</v>
      </c>
      <c r="N172" s="195" t="s">
        <v>52</v>
      </c>
      <c r="O172" s="40"/>
      <c r="P172" s="196">
        <f>O172*H172</f>
        <v>0</v>
      </c>
      <c r="Q172" s="196">
        <v>0</v>
      </c>
      <c r="R172" s="196">
        <f>Q172*H172</f>
        <v>0</v>
      </c>
      <c r="S172" s="196">
        <v>0</v>
      </c>
      <c r="T172" s="197">
        <f>S172*H172</f>
        <v>0</v>
      </c>
      <c r="AR172" s="22" t="s">
        <v>161</v>
      </c>
      <c r="AT172" s="22" t="s">
        <v>156</v>
      </c>
      <c r="AU172" s="22" t="s">
        <v>162</v>
      </c>
      <c r="AY172" s="22" t="s">
        <v>154</v>
      </c>
      <c r="BE172" s="198">
        <f>IF(N172="základní",J172,0)</f>
        <v>0</v>
      </c>
      <c r="BF172" s="198">
        <f>IF(N172="snížená",J172,0)</f>
        <v>0</v>
      </c>
      <c r="BG172" s="198">
        <f>IF(N172="zákl. přenesená",J172,0)</f>
        <v>0</v>
      </c>
      <c r="BH172" s="198">
        <f>IF(N172="sníž. přenesená",J172,0)</f>
        <v>0</v>
      </c>
      <c r="BI172" s="198">
        <f>IF(N172="nulová",J172,0)</f>
        <v>0</v>
      </c>
      <c r="BJ172" s="22" t="s">
        <v>162</v>
      </c>
      <c r="BK172" s="198">
        <f>ROUND(I172*H172,2)</f>
        <v>0</v>
      </c>
      <c r="BL172" s="22" t="s">
        <v>161</v>
      </c>
      <c r="BM172" s="22" t="s">
        <v>297</v>
      </c>
    </row>
    <row r="173" spans="2:65" s="1" customFormat="1" ht="22.5" customHeight="1">
      <c r="B173" s="39"/>
      <c r="C173" s="187" t="s">
        <v>298</v>
      </c>
      <c r="D173" s="187" t="s">
        <v>194</v>
      </c>
      <c r="E173" s="188" t="s">
        <v>299</v>
      </c>
      <c r="F173" s="189" t="s">
        <v>300</v>
      </c>
      <c r="G173" s="190" t="s">
        <v>197</v>
      </c>
      <c r="H173" s="191">
        <v>8</v>
      </c>
      <c r="I173" s="192"/>
      <c r="J173" s="193">
        <f>ROUND(I173*H173,2)</f>
        <v>0</v>
      </c>
      <c r="K173" s="189" t="s">
        <v>198</v>
      </c>
      <c r="L173" s="59"/>
      <c r="M173" s="194" t="s">
        <v>24</v>
      </c>
      <c r="N173" s="195" t="s">
        <v>52</v>
      </c>
      <c r="O173" s="40"/>
      <c r="P173" s="196">
        <f>O173*H173</f>
        <v>0</v>
      </c>
      <c r="Q173" s="196">
        <v>0</v>
      </c>
      <c r="R173" s="196">
        <f>Q173*H173</f>
        <v>0</v>
      </c>
      <c r="S173" s="196">
        <v>0</v>
      </c>
      <c r="T173" s="197">
        <f>S173*H173</f>
        <v>0</v>
      </c>
      <c r="AR173" s="22" t="s">
        <v>161</v>
      </c>
      <c r="AT173" s="22" t="s">
        <v>156</v>
      </c>
      <c r="AU173" s="22" t="s">
        <v>162</v>
      </c>
      <c r="AY173" s="22" t="s">
        <v>154</v>
      </c>
      <c r="BE173" s="198">
        <f>IF(N173="základní",J173,0)</f>
        <v>0</v>
      </c>
      <c r="BF173" s="198">
        <f>IF(N173="snížená",J173,0)</f>
        <v>0</v>
      </c>
      <c r="BG173" s="198">
        <f>IF(N173="zákl. přenesená",J173,0)</f>
        <v>0</v>
      </c>
      <c r="BH173" s="198">
        <f>IF(N173="sníž. přenesená",J173,0)</f>
        <v>0</v>
      </c>
      <c r="BI173" s="198">
        <f>IF(N173="nulová",J173,0)</f>
        <v>0</v>
      </c>
      <c r="BJ173" s="22" t="s">
        <v>162</v>
      </c>
      <c r="BK173" s="198">
        <f>ROUND(I173*H173,2)</f>
        <v>0</v>
      </c>
      <c r="BL173" s="22" t="s">
        <v>161</v>
      </c>
      <c r="BM173" s="22" t="s">
        <v>301</v>
      </c>
    </row>
    <row r="174" spans="2:65" s="1" customFormat="1" ht="31.5" customHeight="1">
      <c r="B174" s="39"/>
      <c r="C174" s="187" t="s">
        <v>302</v>
      </c>
      <c r="D174" s="187" t="s">
        <v>194</v>
      </c>
      <c r="E174" s="188" t="s">
        <v>303</v>
      </c>
      <c r="F174" s="189" t="s">
        <v>304</v>
      </c>
      <c r="G174" s="190" t="s">
        <v>223</v>
      </c>
      <c r="H174" s="191">
        <v>20</v>
      </c>
      <c r="I174" s="192"/>
      <c r="J174" s="193">
        <f>ROUND(I174*H174,2)</f>
        <v>0</v>
      </c>
      <c r="K174" s="189" t="s">
        <v>198</v>
      </c>
      <c r="L174" s="59"/>
      <c r="M174" s="194" t="s">
        <v>24</v>
      </c>
      <c r="N174" s="195" t="s">
        <v>52</v>
      </c>
      <c r="O174" s="40"/>
      <c r="P174" s="196">
        <f>O174*H174</f>
        <v>0</v>
      </c>
      <c r="Q174" s="196">
        <v>0</v>
      </c>
      <c r="R174" s="196">
        <f>Q174*H174</f>
        <v>0</v>
      </c>
      <c r="S174" s="196">
        <v>0</v>
      </c>
      <c r="T174" s="197">
        <f>S174*H174</f>
        <v>0</v>
      </c>
      <c r="AR174" s="22" t="s">
        <v>161</v>
      </c>
      <c r="AT174" s="22" t="s">
        <v>156</v>
      </c>
      <c r="AU174" s="22" t="s">
        <v>162</v>
      </c>
      <c r="AY174" s="22" t="s">
        <v>154</v>
      </c>
      <c r="BE174" s="198">
        <f>IF(N174="základní",J174,0)</f>
        <v>0</v>
      </c>
      <c r="BF174" s="198">
        <f>IF(N174="snížená",J174,0)</f>
        <v>0</v>
      </c>
      <c r="BG174" s="198">
        <f>IF(N174="zákl. přenesená",J174,0)</f>
        <v>0</v>
      </c>
      <c r="BH174" s="198">
        <f>IF(N174="sníž. přenesená",J174,0)</f>
        <v>0</v>
      </c>
      <c r="BI174" s="198">
        <f>IF(N174="nulová",J174,0)</f>
        <v>0</v>
      </c>
      <c r="BJ174" s="22" t="s">
        <v>162</v>
      </c>
      <c r="BK174" s="198">
        <f>ROUND(I174*H174,2)</f>
        <v>0</v>
      </c>
      <c r="BL174" s="22" t="s">
        <v>161</v>
      </c>
      <c r="BM174" s="22" t="s">
        <v>305</v>
      </c>
    </row>
    <row r="175" spans="2:65" s="10" customFormat="1" ht="29.85" customHeight="1">
      <c r="B175" s="170"/>
      <c r="C175" s="171"/>
      <c r="D175" s="184" t="s">
        <v>79</v>
      </c>
      <c r="E175" s="185" t="s">
        <v>179</v>
      </c>
      <c r="F175" s="185" t="s">
        <v>306</v>
      </c>
      <c r="G175" s="171"/>
      <c r="H175" s="171"/>
      <c r="I175" s="174"/>
      <c r="J175" s="186">
        <f>BK175</f>
        <v>0</v>
      </c>
      <c r="K175" s="171"/>
      <c r="L175" s="176"/>
      <c r="M175" s="177"/>
      <c r="N175" s="178"/>
      <c r="O175" s="178"/>
      <c r="P175" s="179">
        <f>SUM(P176:P183)</f>
        <v>0</v>
      </c>
      <c r="Q175" s="178"/>
      <c r="R175" s="179">
        <f>SUM(R176:R183)</f>
        <v>139.14451000000003</v>
      </c>
      <c r="S175" s="178"/>
      <c r="T175" s="180">
        <f>SUM(T176:T183)</f>
        <v>0</v>
      </c>
      <c r="AR175" s="181" t="s">
        <v>25</v>
      </c>
      <c r="AT175" s="182" t="s">
        <v>79</v>
      </c>
      <c r="AU175" s="182" t="s">
        <v>25</v>
      </c>
      <c r="AY175" s="181" t="s">
        <v>154</v>
      </c>
      <c r="BK175" s="183">
        <f>SUM(BK176:BK183)</f>
        <v>0</v>
      </c>
    </row>
    <row r="176" spans="2:65" s="1" customFormat="1" ht="22.5" customHeight="1">
      <c r="B176" s="39"/>
      <c r="C176" s="187" t="s">
        <v>307</v>
      </c>
      <c r="D176" s="187" t="s">
        <v>156</v>
      </c>
      <c r="E176" s="188" t="s">
        <v>308</v>
      </c>
      <c r="F176" s="189" t="s">
        <v>309</v>
      </c>
      <c r="G176" s="190" t="s">
        <v>197</v>
      </c>
      <c r="H176" s="191">
        <v>367</v>
      </c>
      <c r="I176" s="192"/>
      <c r="J176" s="193">
        <f>ROUND(I176*H176,2)</f>
        <v>0</v>
      </c>
      <c r="K176" s="189" t="s">
        <v>160</v>
      </c>
      <c r="L176" s="59"/>
      <c r="M176" s="194" t="s">
        <v>24</v>
      </c>
      <c r="N176" s="195" t="s">
        <v>52</v>
      </c>
      <c r="O176" s="40"/>
      <c r="P176" s="196">
        <f>O176*H176</f>
        <v>0</v>
      </c>
      <c r="Q176" s="196">
        <v>6.1850000000000002E-2</v>
      </c>
      <c r="R176" s="196">
        <f>Q176*H176</f>
        <v>22.69895</v>
      </c>
      <c r="S176" s="196">
        <v>0</v>
      </c>
      <c r="T176" s="197">
        <f>S176*H176</f>
        <v>0</v>
      </c>
      <c r="AR176" s="22" t="s">
        <v>161</v>
      </c>
      <c r="AT176" s="22" t="s">
        <v>156</v>
      </c>
      <c r="AU176" s="22" t="s">
        <v>162</v>
      </c>
      <c r="AY176" s="22" t="s">
        <v>154</v>
      </c>
      <c r="BE176" s="198">
        <f>IF(N176="základní",J176,0)</f>
        <v>0</v>
      </c>
      <c r="BF176" s="198">
        <f>IF(N176="snížená",J176,0)</f>
        <v>0</v>
      </c>
      <c r="BG176" s="198">
        <f>IF(N176="zákl. přenesená",J176,0)</f>
        <v>0</v>
      </c>
      <c r="BH176" s="198">
        <f>IF(N176="sníž. přenesená",J176,0)</f>
        <v>0</v>
      </c>
      <c r="BI176" s="198">
        <f>IF(N176="nulová",J176,0)</f>
        <v>0</v>
      </c>
      <c r="BJ176" s="22" t="s">
        <v>162</v>
      </c>
      <c r="BK176" s="198">
        <f>ROUND(I176*H176,2)</f>
        <v>0</v>
      </c>
      <c r="BL176" s="22" t="s">
        <v>161</v>
      </c>
      <c r="BM176" s="22" t="s">
        <v>310</v>
      </c>
    </row>
    <row r="177" spans="2:65" s="1" customFormat="1" ht="27">
      <c r="B177" s="39"/>
      <c r="C177" s="61"/>
      <c r="D177" s="213" t="s">
        <v>311</v>
      </c>
      <c r="E177" s="61"/>
      <c r="F177" s="236" t="s">
        <v>312</v>
      </c>
      <c r="G177" s="61"/>
      <c r="H177" s="61"/>
      <c r="I177" s="157"/>
      <c r="J177" s="61"/>
      <c r="K177" s="61"/>
      <c r="L177" s="59"/>
      <c r="M177" s="237"/>
      <c r="N177" s="40"/>
      <c r="O177" s="40"/>
      <c r="P177" s="40"/>
      <c r="Q177" s="40"/>
      <c r="R177" s="40"/>
      <c r="S177" s="40"/>
      <c r="T177" s="76"/>
      <c r="AT177" s="22" t="s">
        <v>311</v>
      </c>
      <c r="AU177" s="22" t="s">
        <v>162</v>
      </c>
    </row>
    <row r="178" spans="2:65" s="1" customFormat="1" ht="22.5" customHeight="1">
      <c r="B178" s="39"/>
      <c r="C178" s="187" t="s">
        <v>313</v>
      </c>
      <c r="D178" s="187" t="s">
        <v>156</v>
      </c>
      <c r="E178" s="188" t="s">
        <v>314</v>
      </c>
      <c r="F178" s="189" t="s">
        <v>315</v>
      </c>
      <c r="G178" s="190" t="s">
        <v>197</v>
      </c>
      <c r="H178" s="191">
        <v>154</v>
      </c>
      <c r="I178" s="192"/>
      <c r="J178" s="193">
        <f>ROUND(I178*H178,2)</f>
        <v>0</v>
      </c>
      <c r="K178" s="189" t="s">
        <v>160</v>
      </c>
      <c r="L178" s="59"/>
      <c r="M178" s="194" t="s">
        <v>24</v>
      </c>
      <c r="N178" s="195" t="s">
        <v>52</v>
      </c>
      <c r="O178" s="40"/>
      <c r="P178" s="196">
        <f>O178*H178</f>
        <v>0</v>
      </c>
      <c r="Q178" s="196">
        <v>0.18906999999999999</v>
      </c>
      <c r="R178" s="196">
        <f>Q178*H178</f>
        <v>29.116779999999999</v>
      </c>
      <c r="S178" s="196">
        <v>0</v>
      </c>
      <c r="T178" s="197">
        <f>S178*H178</f>
        <v>0</v>
      </c>
      <c r="AR178" s="22" t="s">
        <v>161</v>
      </c>
      <c r="AT178" s="22" t="s">
        <v>156</v>
      </c>
      <c r="AU178" s="22" t="s">
        <v>162</v>
      </c>
      <c r="AY178" s="22" t="s">
        <v>154</v>
      </c>
      <c r="BE178" s="198">
        <f>IF(N178="základní",J178,0)</f>
        <v>0</v>
      </c>
      <c r="BF178" s="198">
        <f>IF(N178="snížená",J178,0)</f>
        <v>0</v>
      </c>
      <c r="BG178" s="198">
        <f>IF(N178="zákl. přenesená",J178,0)</f>
        <v>0</v>
      </c>
      <c r="BH178" s="198">
        <f>IF(N178="sníž. přenesená",J178,0)</f>
        <v>0</v>
      </c>
      <c r="BI178" s="198">
        <f>IF(N178="nulová",J178,0)</f>
        <v>0</v>
      </c>
      <c r="BJ178" s="22" t="s">
        <v>162</v>
      </c>
      <c r="BK178" s="198">
        <f>ROUND(I178*H178,2)</f>
        <v>0</v>
      </c>
      <c r="BL178" s="22" t="s">
        <v>161</v>
      </c>
      <c r="BM178" s="22" t="s">
        <v>316</v>
      </c>
    </row>
    <row r="179" spans="2:65" s="1" customFormat="1" ht="27">
      <c r="B179" s="39"/>
      <c r="C179" s="61"/>
      <c r="D179" s="213" t="s">
        <v>311</v>
      </c>
      <c r="E179" s="61"/>
      <c r="F179" s="236" t="s">
        <v>317</v>
      </c>
      <c r="G179" s="61"/>
      <c r="H179" s="61"/>
      <c r="I179" s="157"/>
      <c r="J179" s="61"/>
      <c r="K179" s="61"/>
      <c r="L179" s="59"/>
      <c r="M179" s="237"/>
      <c r="N179" s="40"/>
      <c r="O179" s="40"/>
      <c r="P179" s="40"/>
      <c r="Q179" s="40"/>
      <c r="R179" s="40"/>
      <c r="S179" s="40"/>
      <c r="T179" s="76"/>
      <c r="AT179" s="22" t="s">
        <v>311</v>
      </c>
      <c r="AU179" s="22" t="s">
        <v>162</v>
      </c>
    </row>
    <row r="180" spans="2:65" s="1" customFormat="1" ht="22.5" customHeight="1">
      <c r="B180" s="39"/>
      <c r="C180" s="187" t="s">
        <v>318</v>
      </c>
      <c r="D180" s="187" t="s">
        <v>156</v>
      </c>
      <c r="E180" s="188" t="s">
        <v>314</v>
      </c>
      <c r="F180" s="189" t="s">
        <v>315</v>
      </c>
      <c r="G180" s="190" t="s">
        <v>197</v>
      </c>
      <c r="H180" s="191">
        <v>154</v>
      </c>
      <c r="I180" s="192"/>
      <c r="J180" s="193">
        <f>ROUND(I180*H180,2)</f>
        <v>0</v>
      </c>
      <c r="K180" s="189" t="s">
        <v>160</v>
      </c>
      <c r="L180" s="59"/>
      <c r="M180" s="194" t="s">
        <v>24</v>
      </c>
      <c r="N180" s="195" t="s">
        <v>52</v>
      </c>
      <c r="O180" s="40"/>
      <c r="P180" s="196">
        <f>O180*H180</f>
        <v>0</v>
      </c>
      <c r="Q180" s="196">
        <v>0.18906999999999999</v>
      </c>
      <c r="R180" s="196">
        <f>Q180*H180</f>
        <v>29.116779999999999</v>
      </c>
      <c r="S180" s="196">
        <v>0</v>
      </c>
      <c r="T180" s="197">
        <f>S180*H180</f>
        <v>0</v>
      </c>
      <c r="AR180" s="22" t="s">
        <v>161</v>
      </c>
      <c r="AT180" s="22" t="s">
        <v>156</v>
      </c>
      <c r="AU180" s="22" t="s">
        <v>162</v>
      </c>
      <c r="AY180" s="22" t="s">
        <v>154</v>
      </c>
      <c r="BE180" s="198">
        <f>IF(N180="základní",J180,0)</f>
        <v>0</v>
      </c>
      <c r="BF180" s="198">
        <f>IF(N180="snížená",J180,0)</f>
        <v>0</v>
      </c>
      <c r="BG180" s="198">
        <f>IF(N180="zákl. přenesená",J180,0)</f>
        <v>0</v>
      </c>
      <c r="BH180" s="198">
        <f>IF(N180="sníž. přenesená",J180,0)</f>
        <v>0</v>
      </c>
      <c r="BI180" s="198">
        <f>IF(N180="nulová",J180,0)</f>
        <v>0</v>
      </c>
      <c r="BJ180" s="22" t="s">
        <v>162</v>
      </c>
      <c r="BK180" s="198">
        <f>ROUND(I180*H180,2)</f>
        <v>0</v>
      </c>
      <c r="BL180" s="22" t="s">
        <v>161</v>
      </c>
      <c r="BM180" s="22" t="s">
        <v>319</v>
      </c>
    </row>
    <row r="181" spans="2:65" s="1" customFormat="1" ht="40.5">
      <c r="B181" s="39"/>
      <c r="C181" s="61"/>
      <c r="D181" s="213" t="s">
        <v>311</v>
      </c>
      <c r="E181" s="61"/>
      <c r="F181" s="236" t="s">
        <v>320</v>
      </c>
      <c r="G181" s="61"/>
      <c r="H181" s="61"/>
      <c r="I181" s="157"/>
      <c r="J181" s="61"/>
      <c r="K181" s="61"/>
      <c r="L181" s="59"/>
      <c r="M181" s="237"/>
      <c r="N181" s="40"/>
      <c r="O181" s="40"/>
      <c r="P181" s="40"/>
      <c r="Q181" s="40"/>
      <c r="R181" s="40"/>
      <c r="S181" s="40"/>
      <c r="T181" s="76"/>
      <c r="AT181" s="22" t="s">
        <v>311</v>
      </c>
      <c r="AU181" s="22" t="s">
        <v>162</v>
      </c>
    </row>
    <row r="182" spans="2:65" s="1" customFormat="1" ht="22.5" customHeight="1">
      <c r="B182" s="39"/>
      <c r="C182" s="187" t="s">
        <v>321</v>
      </c>
      <c r="D182" s="187" t="s">
        <v>156</v>
      </c>
      <c r="E182" s="188" t="s">
        <v>322</v>
      </c>
      <c r="F182" s="189" t="s">
        <v>323</v>
      </c>
      <c r="G182" s="190" t="s">
        <v>197</v>
      </c>
      <c r="H182" s="191">
        <v>154</v>
      </c>
      <c r="I182" s="192"/>
      <c r="J182" s="193">
        <f>ROUND(I182*H182,2)</f>
        <v>0</v>
      </c>
      <c r="K182" s="189" t="s">
        <v>160</v>
      </c>
      <c r="L182" s="59"/>
      <c r="M182" s="194" t="s">
        <v>24</v>
      </c>
      <c r="N182" s="195" t="s">
        <v>52</v>
      </c>
      <c r="O182" s="40"/>
      <c r="P182" s="196">
        <f>O182*H182</f>
        <v>0</v>
      </c>
      <c r="Q182" s="196">
        <v>0.378</v>
      </c>
      <c r="R182" s="196">
        <f>Q182*H182</f>
        <v>58.212000000000003</v>
      </c>
      <c r="S182" s="196">
        <v>0</v>
      </c>
      <c r="T182" s="197">
        <f>S182*H182</f>
        <v>0</v>
      </c>
      <c r="AR182" s="22" t="s">
        <v>161</v>
      </c>
      <c r="AT182" s="22" t="s">
        <v>156</v>
      </c>
      <c r="AU182" s="22" t="s">
        <v>162</v>
      </c>
      <c r="AY182" s="22" t="s">
        <v>154</v>
      </c>
      <c r="BE182" s="198">
        <f>IF(N182="základní",J182,0)</f>
        <v>0</v>
      </c>
      <c r="BF182" s="198">
        <f>IF(N182="snížená",J182,0)</f>
        <v>0</v>
      </c>
      <c r="BG182" s="198">
        <f>IF(N182="zákl. přenesená",J182,0)</f>
        <v>0</v>
      </c>
      <c r="BH182" s="198">
        <f>IF(N182="sníž. přenesená",J182,0)</f>
        <v>0</v>
      </c>
      <c r="BI182" s="198">
        <f>IF(N182="nulová",J182,0)</f>
        <v>0</v>
      </c>
      <c r="BJ182" s="22" t="s">
        <v>162</v>
      </c>
      <c r="BK182" s="198">
        <f>ROUND(I182*H182,2)</f>
        <v>0</v>
      </c>
      <c r="BL182" s="22" t="s">
        <v>161</v>
      </c>
      <c r="BM182" s="22" t="s">
        <v>324</v>
      </c>
    </row>
    <row r="183" spans="2:65" s="1" customFormat="1" ht="40.5">
      <c r="B183" s="39"/>
      <c r="C183" s="61"/>
      <c r="D183" s="201" t="s">
        <v>311</v>
      </c>
      <c r="E183" s="61"/>
      <c r="F183" s="238" t="s">
        <v>325</v>
      </c>
      <c r="G183" s="61"/>
      <c r="H183" s="61"/>
      <c r="I183" s="157"/>
      <c r="J183" s="61"/>
      <c r="K183" s="61"/>
      <c r="L183" s="59"/>
      <c r="M183" s="237"/>
      <c r="N183" s="40"/>
      <c r="O183" s="40"/>
      <c r="P183" s="40"/>
      <c r="Q183" s="40"/>
      <c r="R183" s="40"/>
      <c r="S183" s="40"/>
      <c r="T183" s="76"/>
      <c r="AT183" s="22" t="s">
        <v>311</v>
      </c>
      <c r="AU183" s="22" t="s">
        <v>162</v>
      </c>
    </row>
    <row r="184" spans="2:65" s="10" customFormat="1" ht="29.85" customHeight="1">
      <c r="B184" s="170"/>
      <c r="C184" s="171"/>
      <c r="D184" s="184" t="s">
        <v>79</v>
      </c>
      <c r="E184" s="185" t="s">
        <v>184</v>
      </c>
      <c r="F184" s="185" t="s">
        <v>326</v>
      </c>
      <c r="G184" s="171"/>
      <c r="H184" s="171"/>
      <c r="I184" s="174"/>
      <c r="J184" s="186">
        <f>BK184</f>
        <v>0</v>
      </c>
      <c r="K184" s="171"/>
      <c r="L184" s="176"/>
      <c r="M184" s="177"/>
      <c r="N184" s="178"/>
      <c r="O184" s="178"/>
      <c r="P184" s="179">
        <f>SUM(P185:P275)</f>
        <v>0</v>
      </c>
      <c r="Q184" s="178"/>
      <c r="R184" s="179">
        <f>SUM(R185:R275)</f>
        <v>127.0087261</v>
      </c>
      <c r="S184" s="178"/>
      <c r="T184" s="180">
        <f>SUM(T185:T275)</f>
        <v>0</v>
      </c>
      <c r="AR184" s="181" t="s">
        <v>25</v>
      </c>
      <c r="AT184" s="182" t="s">
        <v>79</v>
      </c>
      <c r="AU184" s="182" t="s">
        <v>25</v>
      </c>
      <c r="AY184" s="181" t="s">
        <v>154</v>
      </c>
      <c r="BK184" s="183">
        <f>SUM(BK185:BK275)</f>
        <v>0</v>
      </c>
    </row>
    <row r="185" spans="2:65" s="1" customFormat="1" ht="31.5" customHeight="1">
      <c r="B185" s="39"/>
      <c r="C185" s="187" t="s">
        <v>327</v>
      </c>
      <c r="D185" s="187" t="s">
        <v>156</v>
      </c>
      <c r="E185" s="188" t="s">
        <v>328</v>
      </c>
      <c r="F185" s="189" t="s">
        <v>329</v>
      </c>
      <c r="G185" s="190" t="s">
        <v>197</v>
      </c>
      <c r="H185" s="191">
        <v>2</v>
      </c>
      <c r="I185" s="192"/>
      <c r="J185" s="193">
        <f>ROUND(I185*H185,2)</f>
        <v>0</v>
      </c>
      <c r="K185" s="189" t="s">
        <v>160</v>
      </c>
      <c r="L185" s="59"/>
      <c r="M185" s="194" t="s">
        <v>24</v>
      </c>
      <c r="N185" s="195" t="s">
        <v>52</v>
      </c>
      <c r="O185" s="40"/>
      <c r="P185" s="196">
        <f>O185*H185</f>
        <v>0</v>
      </c>
      <c r="Q185" s="196">
        <v>7.3499999999999998E-3</v>
      </c>
      <c r="R185" s="196">
        <f>Q185*H185</f>
        <v>1.47E-2</v>
      </c>
      <c r="S185" s="196">
        <v>0</v>
      </c>
      <c r="T185" s="197">
        <f>S185*H185</f>
        <v>0</v>
      </c>
      <c r="AR185" s="22" t="s">
        <v>233</v>
      </c>
      <c r="AT185" s="22" t="s">
        <v>156</v>
      </c>
      <c r="AU185" s="22" t="s">
        <v>162</v>
      </c>
      <c r="AY185" s="22" t="s">
        <v>154</v>
      </c>
      <c r="BE185" s="198">
        <f>IF(N185="základní",J185,0)</f>
        <v>0</v>
      </c>
      <c r="BF185" s="198">
        <f>IF(N185="snížená",J185,0)</f>
        <v>0</v>
      </c>
      <c r="BG185" s="198">
        <f>IF(N185="zákl. přenesená",J185,0)</f>
        <v>0</v>
      </c>
      <c r="BH185" s="198">
        <f>IF(N185="sníž. přenesená",J185,0)</f>
        <v>0</v>
      </c>
      <c r="BI185" s="198">
        <f>IF(N185="nulová",J185,0)</f>
        <v>0</v>
      </c>
      <c r="BJ185" s="22" t="s">
        <v>162</v>
      </c>
      <c r="BK185" s="198">
        <f>ROUND(I185*H185,2)</f>
        <v>0</v>
      </c>
      <c r="BL185" s="22" t="s">
        <v>233</v>
      </c>
      <c r="BM185" s="22" t="s">
        <v>330</v>
      </c>
    </row>
    <row r="186" spans="2:65" s="1" customFormat="1" ht="31.5" customHeight="1">
      <c r="B186" s="39"/>
      <c r="C186" s="187" t="s">
        <v>331</v>
      </c>
      <c r="D186" s="187" t="s">
        <v>156</v>
      </c>
      <c r="E186" s="188" t="s">
        <v>332</v>
      </c>
      <c r="F186" s="189" t="s">
        <v>333</v>
      </c>
      <c r="G186" s="190" t="s">
        <v>197</v>
      </c>
      <c r="H186" s="191">
        <v>380</v>
      </c>
      <c r="I186" s="192"/>
      <c r="J186" s="193">
        <f>ROUND(I186*H186,2)</f>
        <v>0</v>
      </c>
      <c r="K186" s="189" t="s">
        <v>160</v>
      </c>
      <c r="L186" s="59"/>
      <c r="M186" s="194" t="s">
        <v>24</v>
      </c>
      <c r="N186" s="195" t="s">
        <v>52</v>
      </c>
      <c r="O186" s="40"/>
      <c r="P186" s="196">
        <f>O186*H186</f>
        <v>0</v>
      </c>
      <c r="Q186" s="196">
        <v>4.8900000000000002E-3</v>
      </c>
      <c r="R186" s="196">
        <f>Q186*H186</f>
        <v>1.8582000000000001</v>
      </c>
      <c r="S186" s="196">
        <v>0</v>
      </c>
      <c r="T186" s="197">
        <f>S186*H186</f>
        <v>0</v>
      </c>
      <c r="AR186" s="22" t="s">
        <v>161</v>
      </c>
      <c r="AT186" s="22" t="s">
        <v>156</v>
      </c>
      <c r="AU186" s="22" t="s">
        <v>162</v>
      </c>
      <c r="AY186" s="22" t="s">
        <v>154</v>
      </c>
      <c r="BE186" s="198">
        <f>IF(N186="základní",J186,0)</f>
        <v>0</v>
      </c>
      <c r="BF186" s="198">
        <f>IF(N186="snížená",J186,0)</f>
        <v>0</v>
      </c>
      <c r="BG186" s="198">
        <f>IF(N186="zákl. přenesená",J186,0)</f>
        <v>0</v>
      </c>
      <c r="BH186" s="198">
        <f>IF(N186="sníž. přenesená",J186,0)</f>
        <v>0</v>
      </c>
      <c r="BI186" s="198">
        <f>IF(N186="nulová",J186,0)</f>
        <v>0</v>
      </c>
      <c r="BJ186" s="22" t="s">
        <v>162</v>
      </c>
      <c r="BK186" s="198">
        <f>ROUND(I186*H186,2)</f>
        <v>0</v>
      </c>
      <c r="BL186" s="22" t="s">
        <v>161</v>
      </c>
      <c r="BM186" s="22" t="s">
        <v>334</v>
      </c>
    </row>
    <row r="187" spans="2:65" s="11" customFormat="1" ht="13.5">
      <c r="B187" s="199"/>
      <c r="C187" s="200"/>
      <c r="D187" s="201" t="s">
        <v>164</v>
      </c>
      <c r="E187" s="202" t="s">
        <v>24</v>
      </c>
      <c r="F187" s="203" t="s">
        <v>335</v>
      </c>
      <c r="G187" s="200"/>
      <c r="H187" s="204">
        <v>380</v>
      </c>
      <c r="I187" s="205"/>
      <c r="J187" s="200"/>
      <c r="K187" s="200"/>
      <c r="L187" s="206"/>
      <c r="M187" s="207"/>
      <c r="N187" s="208"/>
      <c r="O187" s="208"/>
      <c r="P187" s="208"/>
      <c r="Q187" s="208"/>
      <c r="R187" s="208"/>
      <c r="S187" s="208"/>
      <c r="T187" s="209"/>
      <c r="AT187" s="210" t="s">
        <v>164</v>
      </c>
      <c r="AU187" s="210" t="s">
        <v>162</v>
      </c>
      <c r="AV187" s="11" t="s">
        <v>162</v>
      </c>
      <c r="AW187" s="11" t="s">
        <v>166</v>
      </c>
      <c r="AX187" s="11" t="s">
        <v>80</v>
      </c>
      <c r="AY187" s="210" t="s">
        <v>154</v>
      </c>
    </row>
    <row r="188" spans="2:65" s="12" customFormat="1" ht="13.5">
      <c r="B188" s="211"/>
      <c r="C188" s="212"/>
      <c r="D188" s="213" t="s">
        <v>164</v>
      </c>
      <c r="E188" s="214" t="s">
        <v>24</v>
      </c>
      <c r="F188" s="215" t="s">
        <v>167</v>
      </c>
      <c r="G188" s="212"/>
      <c r="H188" s="216">
        <v>380</v>
      </c>
      <c r="I188" s="217"/>
      <c r="J188" s="212"/>
      <c r="K188" s="212"/>
      <c r="L188" s="218"/>
      <c r="M188" s="219"/>
      <c r="N188" s="220"/>
      <c r="O188" s="220"/>
      <c r="P188" s="220"/>
      <c r="Q188" s="220"/>
      <c r="R188" s="220"/>
      <c r="S188" s="220"/>
      <c r="T188" s="221"/>
      <c r="AT188" s="222" t="s">
        <v>164</v>
      </c>
      <c r="AU188" s="222" t="s">
        <v>162</v>
      </c>
      <c r="AV188" s="12" t="s">
        <v>161</v>
      </c>
      <c r="AW188" s="12" t="s">
        <v>166</v>
      </c>
      <c r="AX188" s="12" t="s">
        <v>25</v>
      </c>
      <c r="AY188" s="222" t="s">
        <v>154</v>
      </c>
    </row>
    <row r="189" spans="2:65" s="1" customFormat="1" ht="31.5" customHeight="1">
      <c r="B189" s="39"/>
      <c r="C189" s="187" t="s">
        <v>336</v>
      </c>
      <c r="D189" s="187" t="s">
        <v>156</v>
      </c>
      <c r="E189" s="188" t="s">
        <v>337</v>
      </c>
      <c r="F189" s="189" t="s">
        <v>338</v>
      </c>
      <c r="G189" s="190" t="s">
        <v>197</v>
      </c>
      <c r="H189" s="191">
        <v>2</v>
      </c>
      <c r="I189" s="192"/>
      <c r="J189" s="193">
        <f>ROUND(I189*H189,2)</f>
        <v>0</v>
      </c>
      <c r="K189" s="189" t="s">
        <v>160</v>
      </c>
      <c r="L189" s="59"/>
      <c r="M189" s="194" t="s">
        <v>24</v>
      </c>
      <c r="N189" s="195" t="s">
        <v>52</v>
      </c>
      <c r="O189" s="40"/>
      <c r="P189" s="196">
        <f>O189*H189</f>
        <v>0</v>
      </c>
      <c r="Q189" s="196">
        <v>1.47E-2</v>
      </c>
      <c r="R189" s="196">
        <f>Q189*H189</f>
        <v>2.9399999999999999E-2</v>
      </c>
      <c r="S189" s="196">
        <v>0</v>
      </c>
      <c r="T189" s="197">
        <f>S189*H189</f>
        <v>0</v>
      </c>
      <c r="AR189" s="22" t="s">
        <v>161</v>
      </c>
      <c r="AT189" s="22" t="s">
        <v>156</v>
      </c>
      <c r="AU189" s="22" t="s">
        <v>162</v>
      </c>
      <c r="AY189" s="22" t="s">
        <v>154</v>
      </c>
      <c r="BE189" s="198">
        <f>IF(N189="základní",J189,0)</f>
        <v>0</v>
      </c>
      <c r="BF189" s="198">
        <f>IF(N189="snížená",J189,0)</f>
        <v>0</v>
      </c>
      <c r="BG189" s="198">
        <f>IF(N189="zákl. přenesená",J189,0)</f>
        <v>0</v>
      </c>
      <c r="BH189" s="198">
        <f>IF(N189="sníž. přenesená",J189,0)</f>
        <v>0</v>
      </c>
      <c r="BI189" s="198">
        <f>IF(N189="nulová",J189,0)</f>
        <v>0</v>
      </c>
      <c r="BJ189" s="22" t="s">
        <v>162</v>
      </c>
      <c r="BK189" s="198">
        <f>ROUND(I189*H189,2)</f>
        <v>0</v>
      </c>
      <c r="BL189" s="22" t="s">
        <v>161</v>
      </c>
      <c r="BM189" s="22" t="s">
        <v>339</v>
      </c>
    </row>
    <row r="190" spans="2:65" s="1" customFormat="1" ht="31.5" customHeight="1">
      <c r="B190" s="39"/>
      <c r="C190" s="187" t="s">
        <v>340</v>
      </c>
      <c r="D190" s="187" t="s">
        <v>156</v>
      </c>
      <c r="E190" s="188" t="s">
        <v>341</v>
      </c>
      <c r="F190" s="189" t="s">
        <v>342</v>
      </c>
      <c r="G190" s="190" t="s">
        <v>197</v>
      </c>
      <c r="H190" s="191">
        <v>382</v>
      </c>
      <c r="I190" s="192"/>
      <c r="J190" s="193">
        <f>ROUND(I190*H190,2)</f>
        <v>0</v>
      </c>
      <c r="K190" s="189" t="s">
        <v>160</v>
      </c>
      <c r="L190" s="59"/>
      <c r="M190" s="194" t="s">
        <v>24</v>
      </c>
      <c r="N190" s="195" t="s">
        <v>52</v>
      </c>
      <c r="O190" s="40"/>
      <c r="P190" s="196">
        <f>O190*H190</f>
        <v>0</v>
      </c>
      <c r="Q190" s="196">
        <v>1.7330000000000002E-2</v>
      </c>
      <c r="R190" s="196">
        <f>Q190*H190</f>
        <v>6.6200600000000005</v>
      </c>
      <c r="S190" s="196">
        <v>0</v>
      </c>
      <c r="T190" s="197">
        <f>S190*H190</f>
        <v>0</v>
      </c>
      <c r="AR190" s="22" t="s">
        <v>161</v>
      </c>
      <c r="AT190" s="22" t="s">
        <v>156</v>
      </c>
      <c r="AU190" s="22" t="s">
        <v>162</v>
      </c>
      <c r="AY190" s="22" t="s">
        <v>154</v>
      </c>
      <c r="BE190" s="198">
        <f>IF(N190="základní",J190,0)</f>
        <v>0</v>
      </c>
      <c r="BF190" s="198">
        <f>IF(N190="snížená",J190,0)</f>
        <v>0</v>
      </c>
      <c r="BG190" s="198">
        <f>IF(N190="zákl. přenesená",J190,0)</f>
        <v>0</v>
      </c>
      <c r="BH190" s="198">
        <f>IF(N190="sníž. přenesená",J190,0)</f>
        <v>0</v>
      </c>
      <c r="BI190" s="198">
        <f>IF(N190="nulová",J190,0)</f>
        <v>0</v>
      </c>
      <c r="BJ190" s="22" t="s">
        <v>162</v>
      </c>
      <c r="BK190" s="198">
        <f>ROUND(I190*H190,2)</f>
        <v>0</v>
      </c>
      <c r="BL190" s="22" t="s">
        <v>161</v>
      </c>
      <c r="BM190" s="22" t="s">
        <v>343</v>
      </c>
    </row>
    <row r="191" spans="2:65" s="1" customFormat="1" ht="31.5" customHeight="1">
      <c r="B191" s="39"/>
      <c r="C191" s="187" t="s">
        <v>344</v>
      </c>
      <c r="D191" s="187" t="s">
        <v>156</v>
      </c>
      <c r="E191" s="188" t="s">
        <v>345</v>
      </c>
      <c r="F191" s="189" t="s">
        <v>346</v>
      </c>
      <c r="G191" s="190" t="s">
        <v>197</v>
      </c>
      <c r="H191" s="191">
        <v>350</v>
      </c>
      <c r="I191" s="192"/>
      <c r="J191" s="193">
        <f>ROUND(I191*H191,2)</f>
        <v>0</v>
      </c>
      <c r="K191" s="189" t="s">
        <v>160</v>
      </c>
      <c r="L191" s="59"/>
      <c r="M191" s="194" t="s">
        <v>24</v>
      </c>
      <c r="N191" s="195" t="s">
        <v>52</v>
      </c>
      <c r="O191" s="40"/>
      <c r="P191" s="196">
        <f>O191*H191</f>
        <v>0</v>
      </c>
      <c r="Q191" s="196">
        <v>1.7000000000000001E-2</v>
      </c>
      <c r="R191" s="196">
        <f>Q191*H191</f>
        <v>5.95</v>
      </c>
      <c r="S191" s="196">
        <v>0</v>
      </c>
      <c r="T191" s="197">
        <f>S191*H191</f>
        <v>0</v>
      </c>
      <c r="AR191" s="22" t="s">
        <v>161</v>
      </c>
      <c r="AT191" s="22" t="s">
        <v>156</v>
      </c>
      <c r="AU191" s="22" t="s">
        <v>162</v>
      </c>
      <c r="AY191" s="22" t="s">
        <v>154</v>
      </c>
      <c r="BE191" s="198">
        <f>IF(N191="základní",J191,0)</f>
        <v>0</v>
      </c>
      <c r="BF191" s="198">
        <f>IF(N191="snížená",J191,0)</f>
        <v>0</v>
      </c>
      <c r="BG191" s="198">
        <f>IF(N191="zákl. přenesená",J191,0)</f>
        <v>0</v>
      </c>
      <c r="BH191" s="198">
        <f>IF(N191="sníž. přenesená",J191,0)</f>
        <v>0</v>
      </c>
      <c r="BI191" s="198">
        <f>IF(N191="nulová",J191,0)</f>
        <v>0</v>
      </c>
      <c r="BJ191" s="22" t="s">
        <v>162</v>
      </c>
      <c r="BK191" s="198">
        <f>ROUND(I191*H191,2)</f>
        <v>0</v>
      </c>
      <c r="BL191" s="22" t="s">
        <v>161</v>
      </c>
      <c r="BM191" s="22" t="s">
        <v>347</v>
      </c>
    </row>
    <row r="192" spans="2:65" s="1" customFormat="1" ht="22.5" customHeight="1">
      <c r="B192" s="39"/>
      <c r="C192" s="187" t="s">
        <v>348</v>
      </c>
      <c r="D192" s="187" t="s">
        <v>156</v>
      </c>
      <c r="E192" s="188" t="s">
        <v>349</v>
      </c>
      <c r="F192" s="189" t="s">
        <v>350</v>
      </c>
      <c r="G192" s="190" t="s">
        <v>223</v>
      </c>
      <c r="H192" s="191">
        <v>108.28</v>
      </c>
      <c r="I192" s="192"/>
      <c r="J192" s="193">
        <f>ROUND(I192*H192,2)</f>
        <v>0</v>
      </c>
      <c r="K192" s="189" t="s">
        <v>160</v>
      </c>
      <c r="L192" s="59"/>
      <c r="M192" s="194" t="s">
        <v>24</v>
      </c>
      <c r="N192" s="195" t="s">
        <v>52</v>
      </c>
      <c r="O192" s="40"/>
      <c r="P192" s="196">
        <f>O192*H192</f>
        <v>0</v>
      </c>
      <c r="Q192" s="196">
        <v>1.5E-3</v>
      </c>
      <c r="R192" s="196">
        <f>Q192*H192</f>
        <v>0.16242000000000001</v>
      </c>
      <c r="S192" s="196">
        <v>0</v>
      </c>
      <c r="T192" s="197">
        <f>S192*H192</f>
        <v>0</v>
      </c>
      <c r="AR192" s="22" t="s">
        <v>161</v>
      </c>
      <c r="AT192" s="22" t="s">
        <v>156</v>
      </c>
      <c r="AU192" s="22" t="s">
        <v>162</v>
      </c>
      <c r="AY192" s="22" t="s">
        <v>154</v>
      </c>
      <c r="BE192" s="198">
        <f>IF(N192="základní",J192,0)</f>
        <v>0</v>
      </c>
      <c r="BF192" s="198">
        <f>IF(N192="snížená",J192,0)</f>
        <v>0</v>
      </c>
      <c r="BG192" s="198">
        <f>IF(N192="zákl. přenesená",J192,0)</f>
        <v>0</v>
      </c>
      <c r="BH192" s="198">
        <f>IF(N192="sníž. přenesená",J192,0)</f>
        <v>0</v>
      </c>
      <c r="BI192" s="198">
        <f>IF(N192="nulová",J192,0)</f>
        <v>0</v>
      </c>
      <c r="BJ192" s="22" t="s">
        <v>162</v>
      </c>
      <c r="BK192" s="198">
        <f>ROUND(I192*H192,2)</f>
        <v>0</v>
      </c>
      <c r="BL192" s="22" t="s">
        <v>161</v>
      </c>
      <c r="BM192" s="22" t="s">
        <v>351</v>
      </c>
    </row>
    <row r="193" spans="2:65" s="11" customFormat="1" ht="27">
      <c r="B193" s="199"/>
      <c r="C193" s="200"/>
      <c r="D193" s="201" t="s">
        <v>164</v>
      </c>
      <c r="E193" s="202" t="s">
        <v>24</v>
      </c>
      <c r="F193" s="203" t="s">
        <v>352</v>
      </c>
      <c r="G193" s="200"/>
      <c r="H193" s="204">
        <v>108.28</v>
      </c>
      <c r="I193" s="205"/>
      <c r="J193" s="200"/>
      <c r="K193" s="200"/>
      <c r="L193" s="206"/>
      <c r="M193" s="207"/>
      <c r="N193" s="208"/>
      <c r="O193" s="208"/>
      <c r="P193" s="208"/>
      <c r="Q193" s="208"/>
      <c r="R193" s="208"/>
      <c r="S193" s="208"/>
      <c r="T193" s="209"/>
      <c r="AT193" s="210" t="s">
        <v>164</v>
      </c>
      <c r="AU193" s="210" t="s">
        <v>162</v>
      </c>
      <c r="AV193" s="11" t="s">
        <v>162</v>
      </c>
      <c r="AW193" s="11" t="s">
        <v>166</v>
      </c>
      <c r="AX193" s="11" t="s">
        <v>80</v>
      </c>
      <c r="AY193" s="210" t="s">
        <v>154</v>
      </c>
    </row>
    <row r="194" spans="2:65" s="12" customFormat="1" ht="13.5">
      <c r="B194" s="211"/>
      <c r="C194" s="212"/>
      <c r="D194" s="213" t="s">
        <v>164</v>
      </c>
      <c r="E194" s="214" t="s">
        <v>24</v>
      </c>
      <c r="F194" s="215" t="s">
        <v>167</v>
      </c>
      <c r="G194" s="212"/>
      <c r="H194" s="216">
        <v>108.28</v>
      </c>
      <c r="I194" s="217"/>
      <c r="J194" s="212"/>
      <c r="K194" s="212"/>
      <c r="L194" s="218"/>
      <c r="M194" s="219"/>
      <c r="N194" s="220"/>
      <c r="O194" s="220"/>
      <c r="P194" s="220"/>
      <c r="Q194" s="220"/>
      <c r="R194" s="220"/>
      <c r="S194" s="220"/>
      <c r="T194" s="221"/>
      <c r="AT194" s="222" t="s">
        <v>164</v>
      </c>
      <c r="AU194" s="222" t="s">
        <v>162</v>
      </c>
      <c r="AV194" s="12" t="s">
        <v>161</v>
      </c>
      <c r="AW194" s="12" t="s">
        <v>166</v>
      </c>
      <c r="AX194" s="12" t="s">
        <v>25</v>
      </c>
      <c r="AY194" s="222" t="s">
        <v>154</v>
      </c>
    </row>
    <row r="195" spans="2:65" s="1" customFormat="1" ht="31.5" customHeight="1">
      <c r="B195" s="39"/>
      <c r="C195" s="187" t="s">
        <v>353</v>
      </c>
      <c r="D195" s="187" t="s">
        <v>156</v>
      </c>
      <c r="E195" s="188" t="s">
        <v>354</v>
      </c>
      <c r="F195" s="189" t="s">
        <v>355</v>
      </c>
      <c r="G195" s="190" t="s">
        <v>197</v>
      </c>
      <c r="H195" s="191">
        <v>344.44600000000003</v>
      </c>
      <c r="I195" s="192"/>
      <c r="J195" s="193">
        <f>ROUND(I195*H195,2)</f>
        <v>0</v>
      </c>
      <c r="K195" s="189" t="s">
        <v>160</v>
      </c>
      <c r="L195" s="59"/>
      <c r="M195" s="194" t="s">
        <v>24</v>
      </c>
      <c r="N195" s="195" t="s">
        <v>52</v>
      </c>
      <c r="O195" s="40"/>
      <c r="P195" s="196">
        <f>O195*H195</f>
        <v>0</v>
      </c>
      <c r="Q195" s="196">
        <v>2.5999999999999998E-4</v>
      </c>
      <c r="R195" s="196">
        <f>Q195*H195</f>
        <v>8.9555960000000004E-2</v>
      </c>
      <c r="S195" s="196">
        <v>0</v>
      </c>
      <c r="T195" s="197">
        <f>S195*H195</f>
        <v>0</v>
      </c>
      <c r="AR195" s="22" t="s">
        <v>161</v>
      </c>
      <c r="AT195" s="22" t="s">
        <v>156</v>
      </c>
      <c r="AU195" s="22" t="s">
        <v>162</v>
      </c>
      <c r="AY195" s="22" t="s">
        <v>154</v>
      </c>
      <c r="BE195" s="198">
        <f>IF(N195="základní",J195,0)</f>
        <v>0</v>
      </c>
      <c r="BF195" s="198">
        <f>IF(N195="snížená",J195,0)</f>
        <v>0</v>
      </c>
      <c r="BG195" s="198">
        <f>IF(N195="zákl. přenesená",J195,0)</f>
        <v>0</v>
      </c>
      <c r="BH195" s="198">
        <f>IF(N195="sníž. přenesená",J195,0)</f>
        <v>0</v>
      </c>
      <c r="BI195" s="198">
        <f>IF(N195="nulová",J195,0)</f>
        <v>0</v>
      </c>
      <c r="BJ195" s="22" t="s">
        <v>162</v>
      </c>
      <c r="BK195" s="198">
        <f>ROUND(I195*H195,2)</f>
        <v>0</v>
      </c>
      <c r="BL195" s="22" t="s">
        <v>161</v>
      </c>
      <c r="BM195" s="22" t="s">
        <v>356</v>
      </c>
    </row>
    <row r="196" spans="2:65" s="1" customFormat="1" ht="31.5" customHeight="1">
      <c r="B196" s="39"/>
      <c r="C196" s="187" t="s">
        <v>357</v>
      </c>
      <c r="D196" s="187" t="s">
        <v>156</v>
      </c>
      <c r="E196" s="188" t="s">
        <v>358</v>
      </c>
      <c r="F196" s="189" t="s">
        <v>359</v>
      </c>
      <c r="G196" s="190" t="s">
        <v>223</v>
      </c>
      <c r="H196" s="191">
        <v>79.81</v>
      </c>
      <c r="I196" s="192"/>
      <c r="J196" s="193">
        <f>ROUND(I196*H196,2)</f>
        <v>0</v>
      </c>
      <c r="K196" s="189" t="s">
        <v>160</v>
      </c>
      <c r="L196" s="59"/>
      <c r="M196" s="194" t="s">
        <v>24</v>
      </c>
      <c r="N196" s="195" t="s">
        <v>52</v>
      </c>
      <c r="O196" s="40"/>
      <c r="P196" s="196">
        <f>O196*H196</f>
        <v>0</v>
      </c>
      <c r="Q196" s="196">
        <v>0</v>
      </c>
      <c r="R196" s="196">
        <f>Q196*H196</f>
        <v>0</v>
      </c>
      <c r="S196" s="196">
        <v>0</v>
      </c>
      <c r="T196" s="197">
        <f>S196*H196</f>
        <v>0</v>
      </c>
      <c r="AR196" s="22" t="s">
        <v>161</v>
      </c>
      <c r="AT196" s="22" t="s">
        <v>156</v>
      </c>
      <c r="AU196" s="22" t="s">
        <v>162</v>
      </c>
      <c r="AY196" s="22" t="s">
        <v>154</v>
      </c>
      <c r="BE196" s="198">
        <f>IF(N196="základní",J196,0)</f>
        <v>0</v>
      </c>
      <c r="BF196" s="198">
        <f>IF(N196="snížená",J196,0)</f>
        <v>0</v>
      </c>
      <c r="BG196" s="198">
        <f>IF(N196="zákl. přenesená",J196,0)</f>
        <v>0</v>
      </c>
      <c r="BH196" s="198">
        <f>IF(N196="sníž. přenesená",J196,0)</f>
        <v>0</v>
      </c>
      <c r="BI196" s="198">
        <f>IF(N196="nulová",J196,0)</f>
        <v>0</v>
      </c>
      <c r="BJ196" s="22" t="s">
        <v>162</v>
      </c>
      <c r="BK196" s="198">
        <f>ROUND(I196*H196,2)</f>
        <v>0</v>
      </c>
      <c r="BL196" s="22" t="s">
        <v>161</v>
      </c>
      <c r="BM196" s="22" t="s">
        <v>360</v>
      </c>
    </row>
    <row r="197" spans="2:65" s="11" customFormat="1" ht="13.5">
      <c r="B197" s="199"/>
      <c r="C197" s="200"/>
      <c r="D197" s="201" t="s">
        <v>164</v>
      </c>
      <c r="E197" s="202" t="s">
        <v>24</v>
      </c>
      <c r="F197" s="203" t="s">
        <v>361</v>
      </c>
      <c r="G197" s="200"/>
      <c r="H197" s="204">
        <v>79.81</v>
      </c>
      <c r="I197" s="205"/>
      <c r="J197" s="200"/>
      <c r="K197" s="200"/>
      <c r="L197" s="206"/>
      <c r="M197" s="207"/>
      <c r="N197" s="208"/>
      <c r="O197" s="208"/>
      <c r="P197" s="208"/>
      <c r="Q197" s="208"/>
      <c r="R197" s="208"/>
      <c r="S197" s="208"/>
      <c r="T197" s="209"/>
      <c r="AT197" s="210" t="s">
        <v>164</v>
      </c>
      <c r="AU197" s="210" t="s">
        <v>162</v>
      </c>
      <c r="AV197" s="11" t="s">
        <v>162</v>
      </c>
      <c r="AW197" s="11" t="s">
        <v>166</v>
      </c>
      <c r="AX197" s="11" t="s">
        <v>80</v>
      </c>
      <c r="AY197" s="210" t="s">
        <v>154</v>
      </c>
    </row>
    <row r="198" spans="2:65" s="12" customFormat="1" ht="13.5">
      <c r="B198" s="211"/>
      <c r="C198" s="212"/>
      <c r="D198" s="213" t="s">
        <v>164</v>
      </c>
      <c r="E198" s="214" t="s">
        <v>24</v>
      </c>
      <c r="F198" s="215" t="s">
        <v>167</v>
      </c>
      <c r="G198" s="212"/>
      <c r="H198" s="216">
        <v>79.81</v>
      </c>
      <c r="I198" s="217"/>
      <c r="J198" s="212"/>
      <c r="K198" s="212"/>
      <c r="L198" s="218"/>
      <c r="M198" s="219"/>
      <c r="N198" s="220"/>
      <c r="O198" s="220"/>
      <c r="P198" s="220"/>
      <c r="Q198" s="220"/>
      <c r="R198" s="220"/>
      <c r="S198" s="220"/>
      <c r="T198" s="221"/>
      <c r="AT198" s="222" t="s">
        <v>164</v>
      </c>
      <c r="AU198" s="222" t="s">
        <v>162</v>
      </c>
      <c r="AV198" s="12" t="s">
        <v>161</v>
      </c>
      <c r="AW198" s="12" t="s">
        <v>166</v>
      </c>
      <c r="AX198" s="12" t="s">
        <v>25</v>
      </c>
      <c r="AY198" s="222" t="s">
        <v>154</v>
      </c>
    </row>
    <row r="199" spans="2:65" s="1" customFormat="1" ht="31.5" customHeight="1">
      <c r="B199" s="39"/>
      <c r="C199" s="226" t="s">
        <v>362</v>
      </c>
      <c r="D199" s="226" t="s">
        <v>211</v>
      </c>
      <c r="E199" s="227" t="s">
        <v>363</v>
      </c>
      <c r="F199" s="228" t="s">
        <v>364</v>
      </c>
      <c r="G199" s="229" t="s">
        <v>223</v>
      </c>
      <c r="H199" s="230">
        <v>83.801000000000002</v>
      </c>
      <c r="I199" s="231"/>
      <c r="J199" s="232">
        <f>ROUND(I199*H199,2)</f>
        <v>0</v>
      </c>
      <c r="K199" s="228" t="s">
        <v>160</v>
      </c>
      <c r="L199" s="233"/>
      <c r="M199" s="234" t="s">
        <v>24</v>
      </c>
      <c r="N199" s="235" t="s">
        <v>52</v>
      </c>
      <c r="O199" s="40"/>
      <c r="P199" s="196">
        <f>O199*H199</f>
        <v>0</v>
      </c>
      <c r="Q199" s="196">
        <v>4.0000000000000003E-5</v>
      </c>
      <c r="R199" s="196">
        <f>Q199*H199</f>
        <v>3.3520400000000001E-3</v>
      </c>
      <c r="S199" s="196">
        <v>0</v>
      </c>
      <c r="T199" s="197">
        <f>S199*H199</f>
        <v>0</v>
      </c>
      <c r="AR199" s="22" t="s">
        <v>193</v>
      </c>
      <c r="AT199" s="22" t="s">
        <v>211</v>
      </c>
      <c r="AU199" s="22" t="s">
        <v>162</v>
      </c>
      <c r="AY199" s="22" t="s">
        <v>154</v>
      </c>
      <c r="BE199" s="198">
        <f>IF(N199="základní",J199,0)</f>
        <v>0</v>
      </c>
      <c r="BF199" s="198">
        <f>IF(N199="snížená",J199,0)</f>
        <v>0</v>
      </c>
      <c r="BG199" s="198">
        <f>IF(N199="zákl. přenesená",J199,0)</f>
        <v>0</v>
      </c>
      <c r="BH199" s="198">
        <f>IF(N199="sníž. přenesená",J199,0)</f>
        <v>0</v>
      </c>
      <c r="BI199" s="198">
        <f>IF(N199="nulová",J199,0)</f>
        <v>0</v>
      </c>
      <c r="BJ199" s="22" t="s">
        <v>162</v>
      </c>
      <c r="BK199" s="198">
        <f>ROUND(I199*H199,2)</f>
        <v>0</v>
      </c>
      <c r="BL199" s="22" t="s">
        <v>161</v>
      </c>
      <c r="BM199" s="22" t="s">
        <v>365</v>
      </c>
    </row>
    <row r="200" spans="2:65" s="1" customFormat="1" ht="27">
      <c r="B200" s="39"/>
      <c r="C200" s="61"/>
      <c r="D200" s="201" t="s">
        <v>311</v>
      </c>
      <c r="E200" s="61"/>
      <c r="F200" s="238" t="s">
        <v>366</v>
      </c>
      <c r="G200" s="61"/>
      <c r="H200" s="61"/>
      <c r="I200" s="157"/>
      <c r="J200" s="61"/>
      <c r="K200" s="61"/>
      <c r="L200" s="59"/>
      <c r="M200" s="237"/>
      <c r="N200" s="40"/>
      <c r="O200" s="40"/>
      <c r="P200" s="40"/>
      <c r="Q200" s="40"/>
      <c r="R200" s="40"/>
      <c r="S200" s="40"/>
      <c r="T200" s="76"/>
      <c r="AT200" s="22" t="s">
        <v>311</v>
      </c>
      <c r="AU200" s="22" t="s">
        <v>162</v>
      </c>
    </row>
    <row r="201" spans="2:65" s="11" customFormat="1" ht="13.5">
      <c r="B201" s="199"/>
      <c r="C201" s="200"/>
      <c r="D201" s="213" t="s">
        <v>164</v>
      </c>
      <c r="E201" s="200"/>
      <c r="F201" s="239" t="s">
        <v>367</v>
      </c>
      <c r="G201" s="200"/>
      <c r="H201" s="240">
        <v>83.801000000000002</v>
      </c>
      <c r="I201" s="205"/>
      <c r="J201" s="200"/>
      <c r="K201" s="200"/>
      <c r="L201" s="206"/>
      <c r="M201" s="207"/>
      <c r="N201" s="208"/>
      <c r="O201" s="208"/>
      <c r="P201" s="208"/>
      <c r="Q201" s="208"/>
      <c r="R201" s="208"/>
      <c r="S201" s="208"/>
      <c r="T201" s="209"/>
      <c r="AT201" s="210" t="s">
        <v>164</v>
      </c>
      <c r="AU201" s="210" t="s">
        <v>162</v>
      </c>
      <c r="AV201" s="11" t="s">
        <v>162</v>
      </c>
      <c r="AW201" s="11" t="s">
        <v>6</v>
      </c>
      <c r="AX201" s="11" t="s">
        <v>25</v>
      </c>
      <c r="AY201" s="210" t="s">
        <v>154</v>
      </c>
    </row>
    <row r="202" spans="2:65" s="1" customFormat="1" ht="31.5" customHeight="1">
      <c r="B202" s="39"/>
      <c r="C202" s="187" t="s">
        <v>368</v>
      </c>
      <c r="D202" s="187" t="s">
        <v>156</v>
      </c>
      <c r="E202" s="188" t="s">
        <v>369</v>
      </c>
      <c r="F202" s="189" t="s">
        <v>370</v>
      </c>
      <c r="G202" s="190" t="s">
        <v>197</v>
      </c>
      <c r="H202" s="191">
        <v>35.57</v>
      </c>
      <c r="I202" s="192"/>
      <c r="J202" s="193">
        <f>ROUND(I202*H202,2)</f>
        <v>0</v>
      </c>
      <c r="K202" s="189" t="s">
        <v>160</v>
      </c>
      <c r="L202" s="59"/>
      <c r="M202" s="194" t="s">
        <v>24</v>
      </c>
      <c r="N202" s="195" t="s">
        <v>52</v>
      </c>
      <c r="O202" s="40"/>
      <c r="P202" s="196">
        <f>O202*H202</f>
        <v>0</v>
      </c>
      <c r="Q202" s="196">
        <v>8.2500000000000004E-3</v>
      </c>
      <c r="R202" s="196">
        <f>Q202*H202</f>
        <v>0.29345250000000001</v>
      </c>
      <c r="S202" s="196">
        <v>0</v>
      </c>
      <c r="T202" s="197">
        <f>S202*H202</f>
        <v>0</v>
      </c>
      <c r="AR202" s="22" t="s">
        <v>161</v>
      </c>
      <c r="AT202" s="22" t="s">
        <v>156</v>
      </c>
      <c r="AU202" s="22" t="s">
        <v>162</v>
      </c>
      <c r="AY202" s="22" t="s">
        <v>154</v>
      </c>
      <c r="BE202" s="198">
        <f>IF(N202="základní",J202,0)</f>
        <v>0</v>
      </c>
      <c r="BF202" s="198">
        <f>IF(N202="snížená",J202,0)</f>
        <v>0</v>
      </c>
      <c r="BG202" s="198">
        <f>IF(N202="zákl. přenesená",J202,0)</f>
        <v>0</v>
      </c>
      <c r="BH202" s="198">
        <f>IF(N202="sníž. přenesená",J202,0)</f>
        <v>0</v>
      </c>
      <c r="BI202" s="198">
        <f>IF(N202="nulová",J202,0)</f>
        <v>0</v>
      </c>
      <c r="BJ202" s="22" t="s">
        <v>162</v>
      </c>
      <c r="BK202" s="198">
        <f>ROUND(I202*H202,2)</f>
        <v>0</v>
      </c>
      <c r="BL202" s="22" t="s">
        <v>161</v>
      </c>
      <c r="BM202" s="22" t="s">
        <v>371</v>
      </c>
    </row>
    <row r="203" spans="2:65" s="11" customFormat="1" ht="13.5">
      <c r="B203" s="199"/>
      <c r="C203" s="200"/>
      <c r="D203" s="201" t="s">
        <v>164</v>
      </c>
      <c r="E203" s="202" t="s">
        <v>24</v>
      </c>
      <c r="F203" s="203" t="s">
        <v>372</v>
      </c>
      <c r="G203" s="200"/>
      <c r="H203" s="204">
        <v>35.57</v>
      </c>
      <c r="I203" s="205"/>
      <c r="J203" s="200"/>
      <c r="K203" s="200"/>
      <c r="L203" s="206"/>
      <c r="M203" s="207"/>
      <c r="N203" s="208"/>
      <c r="O203" s="208"/>
      <c r="P203" s="208"/>
      <c r="Q203" s="208"/>
      <c r="R203" s="208"/>
      <c r="S203" s="208"/>
      <c r="T203" s="209"/>
      <c r="AT203" s="210" t="s">
        <v>164</v>
      </c>
      <c r="AU203" s="210" t="s">
        <v>162</v>
      </c>
      <c r="AV203" s="11" t="s">
        <v>162</v>
      </c>
      <c r="AW203" s="11" t="s">
        <v>166</v>
      </c>
      <c r="AX203" s="11" t="s">
        <v>80</v>
      </c>
      <c r="AY203" s="210" t="s">
        <v>154</v>
      </c>
    </row>
    <row r="204" spans="2:65" s="12" customFormat="1" ht="13.5">
      <c r="B204" s="211"/>
      <c r="C204" s="212"/>
      <c r="D204" s="213" t="s">
        <v>164</v>
      </c>
      <c r="E204" s="214" t="s">
        <v>24</v>
      </c>
      <c r="F204" s="215" t="s">
        <v>167</v>
      </c>
      <c r="G204" s="212"/>
      <c r="H204" s="216">
        <v>35.57</v>
      </c>
      <c r="I204" s="217"/>
      <c r="J204" s="212"/>
      <c r="K204" s="212"/>
      <c r="L204" s="218"/>
      <c r="M204" s="219"/>
      <c r="N204" s="220"/>
      <c r="O204" s="220"/>
      <c r="P204" s="220"/>
      <c r="Q204" s="220"/>
      <c r="R204" s="220"/>
      <c r="S204" s="220"/>
      <c r="T204" s="221"/>
      <c r="AT204" s="222" t="s">
        <v>164</v>
      </c>
      <c r="AU204" s="222" t="s">
        <v>162</v>
      </c>
      <c r="AV204" s="12" t="s">
        <v>161</v>
      </c>
      <c r="AW204" s="12" t="s">
        <v>166</v>
      </c>
      <c r="AX204" s="12" t="s">
        <v>25</v>
      </c>
      <c r="AY204" s="222" t="s">
        <v>154</v>
      </c>
    </row>
    <row r="205" spans="2:65" s="1" customFormat="1" ht="44.25" customHeight="1">
      <c r="B205" s="39"/>
      <c r="C205" s="226" t="s">
        <v>373</v>
      </c>
      <c r="D205" s="226" t="s">
        <v>211</v>
      </c>
      <c r="E205" s="227" t="s">
        <v>374</v>
      </c>
      <c r="F205" s="228" t="s">
        <v>375</v>
      </c>
      <c r="G205" s="229" t="s">
        <v>197</v>
      </c>
      <c r="H205" s="230">
        <v>36.280999999999999</v>
      </c>
      <c r="I205" s="231"/>
      <c r="J205" s="232">
        <f>ROUND(I205*H205,2)</f>
        <v>0</v>
      </c>
      <c r="K205" s="228" t="s">
        <v>24</v>
      </c>
      <c r="L205" s="233"/>
      <c r="M205" s="234" t="s">
        <v>24</v>
      </c>
      <c r="N205" s="235" t="s">
        <v>52</v>
      </c>
      <c r="O205" s="40"/>
      <c r="P205" s="196">
        <f>O205*H205</f>
        <v>0</v>
      </c>
      <c r="Q205" s="196">
        <v>2.3999999999999998E-3</v>
      </c>
      <c r="R205" s="196">
        <f>Q205*H205</f>
        <v>8.7074399999999996E-2</v>
      </c>
      <c r="S205" s="196">
        <v>0</v>
      </c>
      <c r="T205" s="197">
        <f>S205*H205</f>
        <v>0</v>
      </c>
      <c r="AR205" s="22" t="s">
        <v>193</v>
      </c>
      <c r="AT205" s="22" t="s">
        <v>211</v>
      </c>
      <c r="AU205" s="22" t="s">
        <v>162</v>
      </c>
      <c r="AY205" s="22" t="s">
        <v>154</v>
      </c>
      <c r="BE205" s="198">
        <f>IF(N205="základní",J205,0)</f>
        <v>0</v>
      </c>
      <c r="BF205" s="198">
        <f>IF(N205="snížená",J205,0)</f>
        <v>0</v>
      </c>
      <c r="BG205" s="198">
        <f>IF(N205="zákl. přenesená",J205,0)</f>
        <v>0</v>
      </c>
      <c r="BH205" s="198">
        <f>IF(N205="sníž. přenesená",J205,0)</f>
        <v>0</v>
      </c>
      <c r="BI205" s="198">
        <f>IF(N205="nulová",J205,0)</f>
        <v>0</v>
      </c>
      <c r="BJ205" s="22" t="s">
        <v>162</v>
      </c>
      <c r="BK205" s="198">
        <f>ROUND(I205*H205,2)</f>
        <v>0</v>
      </c>
      <c r="BL205" s="22" t="s">
        <v>161</v>
      </c>
      <c r="BM205" s="22" t="s">
        <v>376</v>
      </c>
    </row>
    <row r="206" spans="2:65" s="11" customFormat="1" ht="13.5">
      <c r="B206" s="199"/>
      <c r="C206" s="200"/>
      <c r="D206" s="213" t="s">
        <v>164</v>
      </c>
      <c r="E206" s="200"/>
      <c r="F206" s="239" t="s">
        <v>377</v>
      </c>
      <c r="G206" s="200"/>
      <c r="H206" s="240">
        <v>36.280999999999999</v>
      </c>
      <c r="I206" s="205"/>
      <c r="J206" s="200"/>
      <c r="K206" s="200"/>
      <c r="L206" s="206"/>
      <c r="M206" s="207"/>
      <c r="N206" s="208"/>
      <c r="O206" s="208"/>
      <c r="P206" s="208"/>
      <c r="Q206" s="208"/>
      <c r="R206" s="208"/>
      <c r="S206" s="208"/>
      <c r="T206" s="209"/>
      <c r="AT206" s="210" t="s">
        <v>164</v>
      </c>
      <c r="AU206" s="210" t="s">
        <v>162</v>
      </c>
      <c r="AV206" s="11" t="s">
        <v>162</v>
      </c>
      <c r="AW206" s="11" t="s">
        <v>6</v>
      </c>
      <c r="AX206" s="11" t="s">
        <v>25</v>
      </c>
      <c r="AY206" s="210" t="s">
        <v>154</v>
      </c>
    </row>
    <row r="207" spans="2:65" s="1" customFormat="1" ht="31.5" customHeight="1">
      <c r="B207" s="39"/>
      <c r="C207" s="187" t="s">
        <v>378</v>
      </c>
      <c r="D207" s="187" t="s">
        <v>156</v>
      </c>
      <c r="E207" s="188" t="s">
        <v>369</v>
      </c>
      <c r="F207" s="189" t="s">
        <v>370</v>
      </c>
      <c r="G207" s="190" t="s">
        <v>197</v>
      </c>
      <c r="H207" s="191">
        <v>42</v>
      </c>
      <c r="I207" s="192"/>
      <c r="J207" s="193">
        <f>ROUND(I207*H207,2)</f>
        <v>0</v>
      </c>
      <c r="K207" s="189" t="s">
        <v>160</v>
      </c>
      <c r="L207" s="59"/>
      <c r="M207" s="194" t="s">
        <v>24</v>
      </c>
      <c r="N207" s="195" t="s">
        <v>52</v>
      </c>
      <c r="O207" s="40"/>
      <c r="P207" s="196">
        <f>O207*H207</f>
        <v>0</v>
      </c>
      <c r="Q207" s="196">
        <v>8.2500000000000004E-3</v>
      </c>
      <c r="R207" s="196">
        <f>Q207*H207</f>
        <v>0.34650000000000003</v>
      </c>
      <c r="S207" s="196">
        <v>0</v>
      </c>
      <c r="T207" s="197">
        <f>S207*H207</f>
        <v>0</v>
      </c>
      <c r="AR207" s="22" t="s">
        <v>161</v>
      </c>
      <c r="AT207" s="22" t="s">
        <v>156</v>
      </c>
      <c r="AU207" s="22" t="s">
        <v>162</v>
      </c>
      <c r="AY207" s="22" t="s">
        <v>154</v>
      </c>
      <c r="BE207" s="198">
        <f>IF(N207="základní",J207,0)</f>
        <v>0</v>
      </c>
      <c r="BF207" s="198">
        <f>IF(N207="snížená",J207,0)</f>
        <v>0</v>
      </c>
      <c r="BG207" s="198">
        <f>IF(N207="zákl. přenesená",J207,0)</f>
        <v>0</v>
      </c>
      <c r="BH207" s="198">
        <f>IF(N207="sníž. přenesená",J207,0)</f>
        <v>0</v>
      </c>
      <c r="BI207" s="198">
        <f>IF(N207="nulová",J207,0)</f>
        <v>0</v>
      </c>
      <c r="BJ207" s="22" t="s">
        <v>162</v>
      </c>
      <c r="BK207" s="198">
        <f>ROUND(I207*H207,2)</f>
        <v>0</v>
      </c>
      <c r="BL207" s="22" t="s">
        <v>161</v>
      </c>
      <c r="BM207" s="22" t="s">
        <v>379</v>
      </c>
    </row>
    <row r="208" spans="2:65" s="1" customFormat="1" ht="22.5" customHeight="1">
      <c r="B208" s="39"/>
      <c r="C208" s="226" t="s">
        <v>380</v>
      </c>
      <c r="D208" s="226" t="s">
        <v>211</v>
      </c>
      <c r="E208" s="227" t="s">
        <v>381</v>
      </c>
      <c r="F208" s="228" t="s">
        <v>382</v>
      </c>
      <c r="G208" s="229" t="s">
        <v>197</v>
      </c>
      <c r="H208" s="230">
        <v>42.84</v>
      </c>
      <c r="I208" s="231"/>
      <c r="J208" s="232">
        <f>ROUND(I208*H208,2)</f>
        <v>0</v>
      </c>
      <c r="K208" s="228" t="s">
        <v>24</v>
      </c>
      <c r="L208" s="233"/>
      <c r="M208" s="234" t="s">
        <v>24</v>
      </c>
      <c r="N208" s="235" t="s">
        <v>52</v>
      </c>
      <c r="O208" s="40"/>
      <c r="P208" s="196">
        <f>O208*H208</f>
        <v>0</v>
      </c>
      <c r="Q208" s="196">
        <v>0</v>
      </c>
      <c r="R208" s="196">
        <f>Q208*H208</f>
        <v>0</v>
      </c>
      <c r="S208" s="196">
        <v>0</v>
      </c>
      <c r="T208" s="197">
        <f>S208*H208</f>
        <v>0</v>
      </c>
      <c r="AR208" s="22" t="s">
        <v>193</v>
      </c>
      <c r="AT208" s="22" t="s">
        <v>211</v>
      </c>
      <c r="AU208" s="22" t="s">
        <v>162</v>
      </c>
      <c r="AY208" s="22" t="s">
        <v>154</v>
      </c>
      <c r="BE208" s="198">
        <f>IF(N208="základní",J208,0)</f>
        <v>0</v>
      </c>
      <c r="BF208" s="198">
        <f>IF(N208="snížená",J208,0)</f>
        <v>0</v>
      </c>
      <c r="BG208" s="198">
        <f>IF(N208="zákl. přenesená",J208,0)</f>
        <v>0</v>
      </c>
      <c r="BH208" s="198">
        <f>IF(N208="sníž. přenesená",J208,0)</f>
        <v>0</v>
      </c>
      <c r="BI208" s="198">
        <f>IF(N208="nulová",J208,0)</f>
        <v>0</v>
      </c>
      <c r="BJ208" s="22" t="s">
        <v>162</v>
      </c>
      <c r="BK208" s="198">
        <f>ROUND(I208*H208,2)</f>
        <v>0</v>
      </c>
      <c r="BL208" s="22" t="s">
        <v>161</v>
      </c>
      <c r="BM208" s="22" t="s">
        <v>383</v>
      </c>
    </row>
    <row r="209" spans="2:65" s="1" customFormat="1" ht="27">
      <c r="B209" s="39"/>
      <c r="C209" s="61"/>
      <c r="D209" s="201" t="s">
        <v>311</v>
      </c>
      <c r="E209" s="61"/>
      <c r="F209" s="238" t="s">
        <v>384</v>
      </c>
      <c r="G209" s="61"/>
      <c r="H209" s="61"/>
      <c r="I209" s="157"/>
      <c r="J209" s="61"/>
      <c r="K209" s="61"/>
      <c r="L209" s="59"/>
      <c r="M209" s="237"/>
      <c r="N209" s="40"/>
      <c r="O209" s="40"/>
      <c r="P209" s="40"/>
      <c r="Q209" s="40"/>
      <c r="R209" s="40"/>
      <c r="S209" s="40"/>
      <c r="T209" s="76"/>
      <c r="AT209" s="22" t="s">
        <v>311</v>
      </c>
      <c r="AU209" s="22" t="s">
        <v>162</v>
      </c>
    </row>
    <row r="210" spans="2:65" s="11" customFormat="1" ht="13.5">
      <c r="B210" s="199"/>
      <c r="C210" s="200"/>
      <c r="D210" s="213" t="s">
        <v>164</v>
      </c>
      <c r="E210" s="200"/>
      <c r="F210" s="239" t="s">
        <v>385</v>
      </c>
      <c r="G210" s="200"/>
      <c r="H210" s="240">
        <v>42.84</v>
      </c>
      <c r="I210" s="205"/>
      <c r="J210" s="200"/>
      <c r="K210" s="200"/>
      <c r="L210" s="206"/>
      <c r="M210" s="207"/>
      <c r="N210" s="208"/>
      <c r="O210" s="208"/>
      <c r="P210" s="208"/>
      <c r="Q210" s="208"/>
      <c r="R210" s="208"/>
      <c r="S210" s="208"/>
      <c r="T210" s="209"/>
      <c r="AT210" s="210" t="s">
        <v>164</v>
      </c>
      <c r="AU210" s="210" t="s">
        <v>162</v>
      </c>
      <c r="AV210" s="11" t="s">
        <v>162</v>
      </c>
      <c r="AW210" s="11" t="s">
        <v>6</v>
      </c>
      <c r="AX210" s="11" t="s">
        <v>25</v>
      </c>
      <c r="AY210" s="210" t="s">
        <v>154</v>
      </c>
    </row>
    <row r="211" spans="2:65" s="1" customFormat="1" ht="31.5" customHeight="1">
      <c r="B211" s="39"/>
      <c r="C211" s="187" t="s">
        <v>386</v>
      </c>
      <c r="D211" s="187" t="s">
        <v>156</v>
      </c>
      <c r="E211" s="188" t="s">
        <v>387</v>
      </c>
      <c r="F211" s="189" t="s">
        <v>388</v>
      </c>
      <c r="G211" s="190" t="s">
        <v>197</v>
      </c>
      <c r="H211" s="191">
        <v>17.446000000000002</v>
      </c>
      <c r="I211" s="192"/>
      <c r="J211" s="193">
        <f>ROUND(I211*H211,2)</f>
        <v>0</v>
      </c>
      <c r="K211" s="189" t="s">
        <v>160</v>
      </c>
      <c r="L211" s="59"/>
      <c r="M211" s="194" t="s">
        <v>24</v>
      </c>
      <c r="N211" s="195" t="s">
        <v>52</v>
      </c>
      <c r="O211" s="40"/>
      <c r="P211" s="196">
        <f>O211*H211</f>
        <v>0</v>
      </c>
      <c r="Q211" s="196">
        <v>8.3199999999999993E-3</v>
      </c>
      <c r="R211" s="196">
        <f>Q211*H211</f>
        <v>0.14515072000000001</v>
      </c>
      <c r="S211" s="196">
        <v>0</v>
      </c>
      <c r="T211" s="197">
        <f>S211*H211</f>
        <v>0</v>
      </c>
      <c r="AR211" s="22" t="s">
        <v>161</v>
      </c>
      <c r="AT211" s="22" t="s">
        <v>156</v>
      </c>
      <c r="AU211" s="22" t="s">
        <v>162</v>
      </c>
      <c r="AY211" s="22" t="s">
        <v>154</v>
      </c>
      <c r="BE211" s="198">
        <f>IF(N211="základní",J211,0)</f>
        <v>0</v>
      </c>
      <c r="BF211" s="198">
        <f>IF(N211="snížená",J211,0)</f>
        <v>0</v>
      </c>
      <c r="BG211" s="198">
        <f>IF(N211="zákl. přenesená",J211,0)</f>
        <v>0</v>
      </c>
      <c r="BH211" s="198">
        <f>IF(N211="sníž. přenesená",J211,0)</f>
        <v>0</v>
      </c>
      <c r="BI211" s="198">
        <f>IF(N211="nulová",J211,0)</f>
        <v>0</v>
      </c>
      <c r="BJ211" s="22" t="s">
        <v>162</v>
      </c>
      <c r="BK211" s="198">
        <f>ROUND(I211*H211,2)</f>
        <v>0</v>
      </c>
      <c r="BL211" s="22" t="s">
        <v>161</v>
      </c>
      <c r="BM211" s="22" t="s">
        <v>389</v>
      </c>
    </row>
    <row r="212" spans="2:65" s="11" customFormat="1" ht="13.5">
      <c r="B212" s="199"/>
      <c r="C212" s="200"/>
      <c r="D212" s="201" t="s">
        <v>164</v>
      </c>
      <c r="E212" s="202" t="s">
        <v>24</v>
      </c>
      <c r="F212" s="203" t="s">
        <v>390</v>
      </c>
      <c r="G212" s="200"/>
      <c r="H212" s="204">
        <v>17.446000000000002</v>
      </c>
      <c r="I212" s="205"/>
      <c r="J212" s="200"/>
      <c r="K212" s="200"/>
      <c r="L212" s="206"/>
      <c r="M212" s="207"/>
      <c r="N212" s="208"/>
      <c r="O212" s="208"/>
      <c r="P212" s="208"/>
      <c r="Q212" s="208"/>
      <c r="R212" s="208"/>
      <c r="S212" s="208"/>
      <c r="T212" s="209"/>
      <c r="AT212" s="210" t="s">
        <v>164</v>
      </c>
      <c r="AU212" s="210" t="s">
        <v>162</v>
      </c>
      <c r="AV212" s="11" t="s">
        <v>162</v>
      </c>
      <c r="AW212" s="11" t="s">
        <v>166</v>
      </c>
      <c r="AX212" s="11" t="s">
        <v>80</v>
      </c>
      <c r="AY212" s="210" t="s">
        <v>154</v>
      </c>
    </row>
    <row r="213" spans="2:65" s="12" customFormat="1" ht="13.5">
      <c r="B213" s="211"/>
      <c r="C213" s="212"/>
      <c r="D213" s="213" t="s">
        <v>164</v>
      </c>
      <c r="E213" s="214" t="s">
        <v>24</v>
      </c>
      <c r="F213" s="215" t="s">
        <v>167</v>
      </c>
      <c r="G213" s="212"/>
      <c r="H213" s="216">
        <v>17.446000000000002</v>
      </c>
      <c r="I213" s="217"/>
      <c r="J213" s="212"/>
      <c r="K213" s="212"/>
      <c r="L213" s="218"/>
      <c r="M213" s="219"/>
      <c r="N213" s="220"/>
      <c r="O213" s="220"/>
      <c r="P213" s="220"/>
      <c r="Q213" s="220"/>
      <c r="R213" s="220"/>
      <c r="S213" s="220"/>
      <c r="T213" s="221"/>
      <c r="AT213" s="222" t="s">
        <v>164</v>
      </c>
      <c r="AU213" s="222" t="s">
        <v>162</v>
      </c>
      <c r="AV213" s="12" t="s">
        <v>161</v>
      </c>
      <c r="AW213" s="12" t="s">
        <v>166</v>
      </c>
      <c r="AX213" s="12" t="s">
        <v>25</v>
      </c>
      <c r="AY213" s="222" t="s">
        <v>154</v>
      </c>
    </row>
    <row r="214" spans="2:65" s="1" customFormat="1" ht="44.25" customHeight="1">
      <c r="B214" s="39"/>
      <c r="C214" s="226" t="s">
        <v>391</v>
      </c>
      <c r="D214" s="226" t="s">
        <v>211</v>
      </c>
      <c r="E214" s="227" t="s">
        <v>392</v>
      </c>
      <c r="F214" s="228" t="s">
        <v>393</v>
      </c>
      <c r="G214" s="229" t="s">
        <v>197</v>
      </c>
      <c r="H214" s="230">
        <v>17.795000000000002</v>
      </c>
      <c r="I214" s="231"/>
      <c r="J214" s="232">
        <f>ROUND(I214*H214,2)</f>
        <v>0</v>
      </c>
      <c r="K214" s="228" t="s">
        <v>160</v>
      </c>
      <c r="L214" s="233"/>
      <c r="M214" s="234" t="s">
        <v>24</v>
      </c>
      <c r="N214" s="235" t="s">
        <v>52</v>
      </c>
      <c r="O214" s="40"/>
      <c r="P214" s="196">
        <f>O214*H214</f>
        <v>0</v>
      </c>
      <c r="Q214" s="196">
        <v>3.5999999999999999E-3</v>
      </c>
      <c r="R214" s="196">
        <f>Q214*H214</f>
        <v>6.4062000000000008E-2</v>
      </c>
      <c r="S214" s="196">
        <v>0</v>
      </c>
      <c r="T214" s="197">
        <f>S214*H214</f>
        <v>0</v>
      </c>
      <c r="AR214" s="22" t="s">
        <v>193</v>
      </c>
      <c r="AT214" s="22" t="s">
        <v>211</v>
      </c>
      <c r="AU214" s="22" t="s">
        <v>162</v>
      </c>
      <c r="AY214" s="22" t="s">
        <v>154</v>
      </c>
      <c r="BE214" s="198">
        <f>IF(N214="základní",J214,0)</f>
        <v>0</v>
      </c>
      <c r="BF214" s="198">
        <f>IF(N214="snížená",J214,0)</f>
        <v>0</v>
      </c>
      <c r="BG214" s="198">
        <f>IF(N214="zákl. přenesená",J214,0)</f>
        <v>0</v>
      </c>
      <c r="BH214" s="198">
        <f>IF(N214="sníž. přenesená",J214,0)</f>
        <v>0</v>
      </c>
      <c r="BI214" s="198">
        <f>IF(N214="nulová",J214,0)</f>
        <v>0</v>
      </c>
      <c r="BJ214" s="22" t="s">
        <v>162</v>
      </c>
      <c r="BK214" s="198">
        <f>ROUND(I214*H214,2)</f>
        <v>0</v>
      </c>
      <c r="BL214" s="22" t="s">
        <v>161</v>
      </c>
      <c r="BM214" s="22" t="s">
        <v>394</v>
      </c>
    </row>
    <row r="215" spans="2:65" s="11" customFormat="1" ht="13.5">
      <c r="B215" s="199"/>
      <c r="C215" s="200"/>
      <c r="D215" s="213" t="s">
        <v>164</v>
      </c>
      <c r="E215" s="200"/>
      <c r="F215" s="239" t="s">
        <v>395</v>
      </c>
      <c r="G215" s="200"/>
      <c r="H215" s="240">
        <v>17.795000000000002</v>
      </c>
      <c r="I215" s="205"/>
      <c r="J215" s="200"/>
      <c r="K215" s="200"/>
      <c r="L215" s="206"/>
      <c r="M215" s="207"/>
      <c r="N215" s="208"/>
      <c r="O215" s="208"/>
      <c r="P215" s="208"/>
      <c r="Q215" s="208"/>
      <c r="R215" s="208"/>
      <c r="S215" s="208"/>
      <c r="T215" s="209"/>
      <c r="AT215" s="210" t="s">
        <v>164</v>
      </c>
      <c r="AU215" s="210" t="s">
        <v>162</v>
      </c>
      <c r="AV215" s="11" t="s">
        <v>162</v>
      </c>
      <c r="AW215" s="11" t="s">
        <v>6</v>
      </c>
      <c r="AX215" s="11" t="s">
        <v>25</v>
      </c>
      <c r="AY215" s="210" t="s">
        <v>154</v>
      </c>
    </row>
    <row r="216" spans="2:65" s="1" customFormat="1" ht="31.5" customHeight="1">
      <c r="B216" s="39"/>
      <c r="C216" s="187" t="s">
        <v>396</v>
      </c>
      <c r="D216" s="187" t="s">
        <v>156</v>
      </c>
      <c r="E216" s="188" t="s">
        <v>387</v>
      </c>
      <c r="F216" s="189" t="s">
        <v>388</v>
      </c>
      <c r="G216" s="190" t="s">
        <v>197</v>
      </c>
      <c r="H216" s="191">
        <v>284</v>
      </c>
      <c r="I216" s="192"/>
      <c r="J216" s="193">
        <f>ROUND(I216*H216,2)</f>
        <v>0</v>
      </c>
      <c r="K216" s="189" t="s">
        <v>160</v>
      </c>
      <c r="L216" s="59"/>
      <c r="M216" s="194" t="s">
        <v>24</v>
      </c>
      <c r="N216" s="195" t="s">
        <v>52</v>
      </c>
      <c r="O216" s="40"/>
      <c r="P216" s="196">
        <f>O216*H216</f>
        <v>0</v>
      </c>
      <c r="Q216" s="196">
        <v>8.3199999999999993E-3</v>
      </c>
      <c r="R216" s="196">
        <f>Q216*H216</f>
        <v>2.3628799999999996</v>
      </c>
      <c r="S216" s="196">
        <v>0</v>
      </c>
      <c r="T216" s="197">
        <f>S216*H216</f>
        <v>0</v>
      </c>
      <c r="AR216" s="22" t="s">
        <v>161</v>
      </c>
      <c r="AT216" s="22" t="s">
        <v>156</v>
      </c>
      <c r="AU216" s="22" t="s">
        <v>162</v>
      </c>
      <c r="AY216" s="22" t="s">
        <v>154</v>
      </c>
      <c r="BE216" s="198">
        <f>IF(N216="základní",J216,0)</f>
        <v>0</v>
      </c>
      <c r="BF216" s="198">
        <f>IF(N216="snížená",J216,0)</f>
        <v>0</v>
      </c>
      <c r="BG216" s="198">
        <f>IF(N216="zákl. přenesená",J216,0)</f>
        <v>0</v>
      </c>
      <c r="BH216" s="198">
        <f>IF(N216="sníž. přenesená",J216,0)</f>
        <v>0</v>
      </c>
      <c r="BI216" s="198">
        <f>IF(N216="nulová",J216,0)</f>
        <v>0</v>
      </c>
      <c r="BJ216" s="22" t="s">
        <v>162</v>
      </c>
      <c r="BK216" s="198">
        <f>ROUND(I216*H216,2)</f>
        <v>0</v>
      </c>
      <c r="BL216" s="22" t="s">
        <v>161</v>
      </c>
      <c r="BM216" s="22" t="s">
        <v>397</v>
      </c>
    </row>
    <row r="217" spans="2:65" s="1" customFormat="1" ht="31.5" customHeight="1">
      <c r="B217" s="39"/>
      <c r="C217" s="226" t="s">
        <v>398</v>
      </c>
      <c r="D217" s="226" t="s">
        <v>211</v>
      </c>
      <c r="E217" s="227" t="s">
        <v>399</v>
      </c>
      <c r="F217" s="228" t="s">
        <v>400</v>
      </c>
      <c r="G217" s="229" t="s">
        <v>197</v>
      </c>
      <c r="H217" s="230">
        <v>289.68</v>
      </c>
      <c r="I217" s="231"/>
      <c r="J217" s="232">
        <f>ROUND(I217*H217,2)</f>
        <v>0</v>
      </c>
      <c r="K217" s="228" t="s">
        <v>160</v>
      </c>
      <c r="L217" s="233"/>
      <c r="M217" s="234" t="s">
        <v>24</v>
      </c>
      <c r="N217" s="235" t="s">
        <v>52</v>
      </c>
      <c r="O217" s="40"/>
      <c r="P217" s="196">
        <f>O217*H217</f>
        <v>0</v>
      </c>
      <c r="Q217" s="196">
        <v>1.8E-3</v>
      </c>
      <c r="R217" s="196">
        <f>Q217*H217</f>
        <v>0.521424</v>
      </c>
      <c r="S217" s="196">
        <v>0</v>
      </c>
      <c r="T217" s="197">
        <f>S217*H217</f>
        <v>0</v>
      </c>
      <c r="AR217" s="22" t="s">
        <v>193</v>
      </c>
      <c r="AT217" s="22" t="s">
        <v>211</v>
      </c>
      <c r="AU217" s="22" t="s">
        <v>162</v>
      </c>
      <c r="AY217" s="22" t="s">
        <v>154</v>
      </c>
      <c r="BE217" s="198">
        <f>IF(N217="základní",J217,0)</f>
        <v>0</v>
      </c>
      <c r="BF217" s="198">
        <f>IF(N217="snížená",J217,0)</f>
        <v>0</v>
      </c>
      <c r="BG217" s="198">
        <f>IF(N217="zákl. přenesená",J217,0)</f>
        <v>0</v>
      </c>
      <c r="BH217" s="198">
        <f>IF(N217="sníž. přenesená",J217,0)</f>
        <v>0</v>
      </c>
      <c r="BI217" s="198">
        <f>IF(N217="nulová",J217,0)</f>
        <v>0</v>
      </c>
      <c r="BJ217" s="22" t="s">
        <v>162</v>
      </c>
      <c r="BK217" s="198">
        <f>ROUND(I217*H217,2)</f>
        <v>0</v>
      </c>
      <c r="BL217" s="22" t="s">
        <v>161</v>
      </c>
      <c r="BM217" s="22" t="s">
        <v>401</v>
      </c>
    </row>
    <row r="218" spans="2:65" s="1" customFormat="1" ht="27">
      <c r="B218" s="39"/>
      <c r="C218" s="61"/>
      <c r="D218" s="201" t="s">
        <v>311</v>
      </c>
      <c r="E218" s="61"/>
      <c r="F218" s="238" t="s">
        <v>402</v>
      </c>
      <c r="G218" s="61"/>
      <c r="H218" s="61"/>
      <c r="I218" s="157"/>
      <c r="J218" s="61"/>
      <c r="K218" s="61"/>
      <c r="L218" s="59"/>
      <c r="M218" s="237"/>
      <c r="N218" s="40"/>
      <c r="O218" s="40"/>
      <c r="P218" s="40"/>
      <c r="Q218" s="40"/>
      <c r="R218" s="40"/>
      <c r="S218" s="40"/>
      <c r="T218" s="76"/>
      <c r="AT218" s="22" t="s">
        <v>311</v>
      </c>
      <c r="AU218" s="22" t="s">
        <v>162</v>
      </c>
    </row>
    <row r="219" spans="2:65" s="11" customFormat="1" ht="13.5">
      <c r="B219" s="199"/>
      <c r="C219" s="200"/>
      <c r="D219" s="213" t="s">
        <v>164</v>
      </c>
      <c r="E219" s="200"/>
      <c r="F219" s="239" t="s">
        <v>403</v>
      </c>
      <c r="G219" s="200"/>
      <c r="H219" s="240">
        <v>289.68</v>
      </c>
      <c r="I219" s="205"/>
      <c r="J219" s="200"/>
      <c r="K219" s="200"/>
      <c r="L219" s="206"/>
      <c r="M219" s="207"/>
      <c r="N219" s="208"/>
      <c r="O219" s="208"/>
      <c r="P219" s="208"/>
      <c r="Q219" s="208"/>
      <c r="R219" s="208"/>
      <c r="S219" s="208"/>
      <c r="T219" s="209"/>
      <c r="AT219" s="210" t="s">
        <v>164</v>
      </c>
      <c r="AU219" s="210" t="s">
        <v>162</v>
      </c>
      <c r="AV219" s="11" t="s">
        <v>162</v>
      </c>
      <c r="AW219" s="11" t="s">
        <v>6</v>
      </c>
      <c r="AX219" s="11" t="s">
        <v>25</v>
      </c>
      <c r="AY219" s="210" t="s">
        <v>154</v>
      </c>
    </row>
    <row r="220" spans="2:65" s="1" customFormat="1" ht="31.5" customHeight="1">
      <c r="B220" s="39"/>
      <c r="C220" s="187" t="s">
        <v>404</v>
      </c>
      <c r="D220" s="187" t="s">
        <v>156</v>
      </c>
      <c r="E220" s="188" t="s">
        <v>405</v>
      </c>
      <c r="F220" s="189" t="s">
        <v>406</v>
      </c>
      <c r="G220" s="190" t="s">
        <v>197</v>
      </c>
      <c r="H220" s="191">
        <v>1</v>
      </c>
      <c r="I220" s="192"/>
      <c r="J220" s="193">
        <f>ROUND(I220*H220,2)</f>
        <v>0</v>
      </c>
      <c r="K220" s="189" t="s">
        <v>160</v>
      </c>
      <c r="L220" s="59"/>
      <c r="M220" s="194" t="s">
        <v>24</v>
      </c>
      <c r="N220" s="195" t="s">
        <v>52</v>
      </c>
      <c r="O220" s="40"/>
      <c r="P220" s="196">
        <f>O220*H220</f>
        <v>0</v>
      </c>
      <c r="Q220" s="196">
        <v>9.3100000000000006E-3</v>
      </c>
      <c r="R220" s="196">
        <f>Q220*H220</f>
        <v>9.3100000000000006E-3</v>
      </c>
      <c r="S220" s="196">
        <v>0</v>
      </c>
      <c r="T220" s="197">
        <f>S220*H220</f>
        <v>0</v>
      </c>
      <c r="AR220" s="22" t="s">
        <v>161</v>
      </c>
      <c r="AT220" s="22" t="s">
        <v>156</v>
      </c>
      <c r="AU220" s="22" t="s">
        <v>162</v>
      </c>
      <c r="AY220" s="22" t="s">
        <v>154</v>
      </c>
      <c r="BE220" s="198">
        <f>IF(N220="základní",J220,0)</f>
        <v>0</v>
      </c>
      <c r="BF220" s="198">
        <f>IF(N220="snížená",J220,0)</f>
        <v>0</v>
      </c>
      <c r="BG220" s="198">
        <f>IF(N220="zákl. přenesená",J220,0)</f>
        <v>0</v>
      </c>
      <c r="BH220" s="198">
        <f>IF(N220="sníž. přenesená",J220,0)</f>
        <v>0</v>
      </c>
      <c r="BI220" s="198">
        <f>IF(N220="nulová",J220,0)</f>
        <v>0</v>
      </c>
      <c r="BJ220" s="22" t="s">
        <v>162</v>
      </c>
      <c r="BK220" s="198">
        <f>ROUND(I220*H220,2)</f>
        <v>0</v>
      </c>
      <c r="BL220" s="22" t="s">
        <v>161</v>
      </c>
      <c r="BM220" s="22" t="s">
        <v>407</v>
      </c>
    </row>
    <row r="221" spans="2:65" s="1" customFormat="1" ht="44.25" customHeight="1">
      <c r="B221" s="39"/>
      <c r="C221" s="226" t="s">
        <v>408</v>
      </c>
      <c r="D221" s="226" t="s">
        <v>211</v>
      </c>
      <c r="E221" s="227" t="s">
        <v>409</v>
      </c>
      <c r="F221" s="228" t="s">
        <v>410</v>
      </c>
      <c r="G221" s="229" t="s">
        <v>197</v>
      </c>
      <c r="H221" s="230">
        <v>1.02</v>
      </c>
      <c r="I221" s="231"/>
      <c r="J221" s="232">
        <f>ROUND(I221*H221,2)</f>
        <v>0</v>
      </c>
      <c r="K221" s="228" t="s">
        <v>160</v>
      </c>
      <c r="L221" s="233"/>
      <c r="M221" s="234" t="s">
        <v>24</v>
      </c>
      <c r="N221" s="235" t="s">
        <v>52</v>
      </c>
      <c r="O221" s="40"/>
      <c r="P221" s="196">
        <f>O221*H221</f>
        <v>0</v>
      </c>
      <c r="Q221" s="196">
        <v>1.2E-2</v>
      </c>
      <c r="R221" s="196">
        <f>Q221*H221</f>
        <v>1.2240000000000001E-2</v>
      </c>
      <c r="S221" s="196">
        <v>0</v>
      </c>
      <c r="T221" s="197">
        <f>S221*H221</f>
        <v>0</v>
      </c>
      <c r="AR221" s="22" t="s">
        <v>193</v>
      </c>
      <c r="AT221" s="22" t="s">
        <v>211</v>
      </c>
      <c r="AU221" s="22" t="s">
        <v>162</v>
      </c>
      <c r="AY221" s="22" t="s">
        <v>154</v>
      </c>
      <c r="BE221" s="198">
        <f>IF(N221="základní",J221,0)</f>
        <v>0</v>
      </c>
      <c r="BF221" s="198">
        <f>IF(N221="snížená",J221,0)</f>
        <v>0</v>
      </c>
      <c r="BG221" s="198">
        <f>IF(N221="zákl. přenesená",J221,0)</f>
        <v>0</v>
      </c>
      <c r="BH221" s="198">
        <f>IF(N221="sníž. přenesená",J221,0)</f>
        <v>0</v>
      </c>
      <c r="BI221" s="198">
        <f>IF(N221="nulová",J221,0)</f>
        <v>0</v>
      </c>
      <c r="BJ221" s="22" t="s">
        <v>162</v>
      </c>
      <c r="BK221" s="198">
        <f>ROUND(I221*H221,2)</f>
        <v>0</v>
      </c>
      <c r="BL221" s="22" t="s">
        <v>161</v>
      </c>
      <c r="BM221" s="22" t="s">
        <v>411</v>
      </c>
    </row>
    <row r="222" spans="2:65" s="11" customFormat="1" ht="13.5">
      <c r="B222" s="199"/>
      <c r="C222" s="200"/>
      <c r="D222" s="213" t="s">
        <v>164</v>
      </c>
      <c r="E222" s="200"/>
      <c r="F222" s="239" t="s">
        <v>412</v>
      </c>
      <c r="G222" s="200"/>
      <c r="H222" s="240">
        <v>1.02</v>
      </c>
      <c r="I222" s="205"/>
      <c r="J222" s="200"/>
      <c r="K222" s="200"/>
      <c r="L222" s="206"/>
      <c r="M222" s="207"/>
      <c r="N222" s="208"/>
      <c r="O222" s="208"/>
      <c r="P222" s="208"/>
      <c r="Q222" s="208"/>
      <c r="R222" s="208"/>
      <c r="S222" s="208"/>
      <c r="T222" s="209"/>
      <c r="AT222" s="210" t="s">
        <v>164</v>
      </c>
      <c r="AU222" s="210" t="s">
        <v>162</v>
      </c>
      <c r="AV222" s="11" t="s">
        <v>162</v>
      </c>
      <c r="AW222" s="11" t="s">
        <v>6</v>
      </c>
      <c r="AX222" s="11" t="s">
        <v>25</v>
      </c>
      <c r="AY222" s="210" t="s">
        <v>154</v>
      </c>
    </row>
    <row r="223" spans="2:65" s="1" customFormat="1" ht="22.5" customHeight="1">
      <c r="B223" s="39"/>
      <c r="C223" s="187" t="s">
        <v>413</v>
      </c>
      <c r="D223" s="187" t="s">
        <v>156</v>
      </c>
      <c r="E223" s="188" t="s">
        <v>414</v>
      </c>
      <c r="F223" s="189" t="s">
        <v>415</v>
      </c>
      <c r="G223" s="190" t="s">
        <v>223</v>
      </c>
      <c r="H223" s="191">
        <v>49.16</v>
      </c>
      <c r="I223" s="192"/>
      <c r="J223" s="193">
        <f>ROUND(I223*H223,2)</f>
        <v>0</v>
      </c>
      <c r="K223" s="189" t="s">
        <v>160</v>
      </c>
      <c r="L223" s="59"/>
      <c r="M223" s="194" t="s">
        <v>24</v>
      </c>
      <c r="N223" s="195" t="s">
        <v>52</v>
      </c>
      <c r="O223" s="40"/>
      <c r="P223" s="196">
        <f>O223*H223</f>
        <v>0</v>
      </c>
      <c r="Q223" s="196">
        <v>6.0000000000000002E-5</v>
      </c>
      <c r="R223" s="196">
        <f>Q223*H223</f>
        <v>2.9495999999999997E-3</v>
      </c>
      <c r="S223" s="196">
        <v>0</v>
      </c>
      <c r="T223" s="197">
        <f>S223*H223</f>
        <v>0</v>
      </c>
      <c r="AR223" s="22" t="s">
        <v>161</v>
      </c>
      <c r="AT223" s="22" t="s">
        <v>156</v>
      </c>
      <c r="AU223" s="22" t="s">
        <v>162</v>
      </c>
      <c r="AY223" s="22" t="s">
        <v>154</v>
      </c>
      <c r="BE223" s="198">
        <f>IF(N223="základní",J223,0)</f>
        <v>0</v>
      </c>
      <c r="BF223" s="198">
        <f>IF(N223="snížená",J223,0)</f>
        <v>0</v>
      </c>
      <c r="BG223" s="198">
        <f>IF(N223="zákl. přenesená",J223,0)</f>
        <v>0</v>
      </c>
      <c r="BH223" s="198">
        <f>IF(N223="sníž. přenesená",J223,0)</f>
        <v>0</v>
      </c>
      <c r="BI223" s="198">
        <f>IF(N223="nulová",J223,0)</f>
        <v>0</v>
      </c>
      <c r="BJ223" s="22" t="s">
        <v>162</v>
      </c>
      <c r="BK223" s="198">
        <f>ROUND(I223*H223,2)</f>
        <v>0</v>
      </c>
      <c r="BL223" s="22" t="s">
        <v>161</v>
      </c>
      <c r="BM223" s="22" t="s">
        <v>416</v>
      </c>
    </row>
    <row r="224" spans="2:65" s="11" customFormat="1" ht="13.5">
      <c r="B224" s="199"/>
      <c r="C224" s="200"/>
      <c r="D224" s="201" t="s">
        <v>164</v>
      </c>
      <c r="E224" s="202" t="s">
        <v>24</v>
      </c>
      <c r="F224" s="203" t="s">
        <v>417</v>
      </c>
      <c r="G224" s="200"/>
      <c r="H224" s="204">
        <v>49.16</v>
      </c>
      <c r="I224" s="205"/>
      <c r="J224" s="200"/>
      <c r="K224" s="200"/>
      <c r="L224" s="206"/>
      <c r="M224" s="207"/>
      <c r="N224" s="208"/>
      <c r="O224" s="208"/>
      <c r="P224" s="208"/>
      <c r="Q224" s="208"/>
      <c r="R224" s="208"/>
      <c r="S224" s="208"/>
      <c r="T224" s="209"/>
      <c r="AT224" s="210" t="s">
        <v>164</v>
      </c>
      <c r="AU224" s="210" t="s">
        <v>162</v>
      </c>
      <c r="AV224" s="11" t="s">
        <v>162</v>
      </c>
      <c r="AW224" s="11" t="s">
        <v>166</v>
      </c>
      <c r="AX224" s="11" t="s">
        <v>80</v>
      </c>
      <c r="AY224" s="210" t="s">
        <v>154</v>
      </c>
    </row>
    <row r="225" spans="2:65" s="12" customFormat="1" ht="13.5">
      <c r="B225" s="211"/>
      <c r="C225" s="212"/>
      <c r="D225" s="213" t="s">
        <v>164</v>
      </c>
      <c r="E225" s="214" t="s">
        <v>24</v>
      </c>
      <c r="F225" s="215" t="s">
        <v>167</v>
      </c>
      <c r="G225" s="212"/>
      <c r="H225" s="216">
        <v>49.16</v>
      </c>
      <c r="I225" s="217"/>
      <c r="J225" s="212"/>
      <c r="K225" s="212"/>
      <c r="L225" s="218"/>
      <c r="M225" s="219"/>
      <c r="N225" s="220"/>
      <c r="O225" s="220"/>
      <c r="P225" s="220"/>
      <c r="Q225" s="220"/>
      <c r="R225" s="220"/>
      <c r="S225" s="220"/>
      <c r="T225" s="221"/>
      <c r="AT225" s="222" t="s">
        <v>164</v>
      </c>
      <c r="AU225" s="222" t="s">
        <v>162</v>
      </c>
      <c r="AV225" s="12" t="s">
        <v>161</v>
      </c>
      <c r="AW225" s="12" t="s">
        <v>166</v>
      </c>
      <c r="AX225" s="12" t="s">
        <v>25</v>
      </c>
      <c r="AY225" s="222" t="s">
        <v>154</v>
      </c>
    </row>
    <row r="226" spans="2:65" s="1" customFormat="1" ht="44.25" customHeight="1">
      <c r="B226" s="39"/>
      <c r="C226" s="226" t="s">
        <v>418</v>
      </c>
      <c r="D226" s="226" t="s">
        <v>211</v>
      </c>
      <c r="E226" s="227" t="s">
        <v>419</v>
      </c>
      <c r="F226" s="228" t="s">
        <v>420</v>
      </c>
      <c r="G226" s="229" t="s">
        <v>223</v>
      </c>
      <c r="H226" s="230">
        <v>51.618000000000002</v>
      </c>
      <c r="I226" s="231"/>
      <c r="J226" s="232">
        <f>ROUND(I226*H226,2)</f>
        <v>0</v>
      </c>
      <c r="K226" s="228" t="s">
        <v>160</v>
      </c>
      <c r="L226" s="233"/>
      <c r="M226" s="234" t="s">
        <v>24</v>
      </c>
      <c r="N226" s="235" t="s">
        <v>52</v>
      </c>
      <c r="O226" s="40"/>
      <c r="P226" s="196">
        <f>O226*H226</f>
        <v>0</v>
      </c>
      <c r="Q226" s="196">
        <v>4.2000000000000002E-4</v>
      </c>
      <c r="R226" s="196">
        <f>Q226*H226</f>
        <v>2.167956E-2</v>
      </c>
      <c r="S226" s="196">
        <v>0</v>
      </c>
      <c r="T226" s="197">
        <f>S226*H226</f>
        <v>0</v>
      </c>
      <c r="AR226" s="22" t="s">
        <v>193</v>
      </c>
      <c r="AT226" s="22" t="s">
        <v>211</v>
      </c>
      <c r="AU226" s="22" t="s">
        <v>162</v>
      </c>
      <c r="AY226" s="22" t="s">
        <v>154</v>
      </c>
      <c r="BE226" s="198">
        <f>IF(N226="základní",J226,0)</f>
        <v>0</v>
      </c>
      <c r="BF226" s="198">
        <f>IF(N226="snížená",J226,0)</f>
        <v>0</v>
      </c>
      <c r="BG226" s="198">
        <f>IF(N226="zákl. přenesená",J226,0)</f>
        <v>0</v>
      </c>
      <c r="BH226" s="198">
        <f>IF(N226="sníž. přenesená",J226,0)</f>
        <v>0</v>
      </c>
      <c r="BI226" s="198">
        <f>IF(N226="nulová",J226,0)</f>
        <v>0</v>
      </c>
      <c r="BJ226" s="22" t="s">
        <v>162</v>
      </c>
      <c r="BK226" s="198">
        <f>ROUND(I226*H226,2)</f>
        <v>0</v>
      </c>
      <c r="BL226" s="22" t="s">
        <v>161</v>
      </c>
      <c r="BM226" s="22" t="s">
        <v>421</v>
      </c>
    </row>
    <row r="227" spans="2:65" s="11" customFormat="1" ht="13.5">
      <c r="B227" s="199"/>
      <c r="C227" s="200"/>
      <c r="D227" s="213" t="s">
        <v>164</v>
      </c>
      <c r="E227" s="200"/>
      <c r="F227" s="239" t="s">
        <v>422</v>
      </c>
      <c r="G227" s="200"/>
      <c r="H227" s="240">
        <v>51.618000000000002</v>
      </c>
      <c r="I227" s="205"/>
      <c r="J227" s="200"/>
      <c r="K227" s="200"/>
      <c r="L227" s="206"/>
      <c r="M227" s="207"/>
      <c r="N227" s="208"/>
      <c r="O227" s="208"/>
      <c r="P227" s="208"/>
      <c r="Q227" s="208"/>
      <c r="R227" s="208"/>
      <c r="S227" s="208"/>
      <c r="T227" s="209"/>
      <c r="AT227" s="210" t="s">
        <v>164</v>
      </c>
      <c r="AU227" s="210" t="s">
        <v>162</v>
      </c>
      <c r="AV227" s="11" t="s">
        <v>162</v>
      </c>
      <c r="AW227" s="11" t="s">
        <v>6</v>
      </c>
      <c r="AX227" s="11" t="s">
        <v>25</v>
      </c>
      <c r="AY227" s="210" t="s">
        <v>154</v>
      </c>
    </row>
    <row r="228" spans="2:65" s="1" customFormat="1" ht="31.5" customHeight="1">
      <c r="B228" s="39"/>
      <c r="C228" s="187" t="s">
        <v>423</v>
      </c>
      <c r="D228" s="187" t="s">
        <v>156</v>
      </c>
      <c r="E228" s="188" t="s">
        <v>424</v>
      </c>
      <c r="F228" s="189" t="s">
        <v>425</v>
      </c>
      <c r="G228" s="190" t="s">
        <v>223</v>
      </c>
      <c r="H228" s="191">
        <v>28.47</v>
      </c>
      <c r="I228" s="192"/>
      <c r="J228" s="193">
        <f>ROUND(I228*H228,2)</f>
        <v>0</v>
      </c>
      <c r="K228" s="189" t="s">
        <v>160</v>
      </c>
      <c r="L228" s="59"/>
      <c r="M228" s="194" t="s">
        <v>24</v>
      </c>
      <c r="N228" s="195" t="s">
        <v>52</v>
      </c>
      <c r="O228" s="40"/>
      <c r="P228" s="196">
        <f>O228*H228</f>
        <v>0</v>
      </c>
      <c r="Q228" s="196">
        <v>2.5000000000000001E-4</v>
      </c>
      <c r="R228" s="196">
        <f>Q228*H228</f>
        <v>7.1174999999999997E-3</v>
      </c>
      <c r="S228" s="196">
        <v>0</v>
      </c>
      <c r="T228" s="197">
        <f>S228*H228</f>
        <v>0</v>
      </c>
      <c r="AR228" s="22" t="s">
        <v>161</v>
      </c>
      <c r="AT228" s="22" t="s">
        <v>156</v>
      </c>
      <c r="AU228" s="22" t="s">
        <v>162</v>
      </c>
      <c r="AY228" s="22" t="s">
        <v>154</v>
      </c>
      <c r="BE228" s="198">
        <f>IF(N228="základní",J228,0)</f>
        <v>0</v>
      </c>
      <c r="BF228" s="198">
        <f>IF(N228="snížená",J228,0)</f>
        <v>0</v>
      </c>
      <c r="BG228" s="198">
        <f>IF(N228="zákl. přenesená",J228,0)</f>
        <v>0</v>
      </c>
      <c r="BH228" s="198">
        <f>IF(N228="sníž. přenesená",J228,0)</f>
        <v>0</v>
      </c>
      <c r="BI228" s="198">
        <f>IF(N228="nulová",J228,0)</f>
        <v>0</v>
      </c>
      <c r="BJ228" s="22" t="s">
        <v>162</v>
      </c>
      <c r="BK228" s="198">
        <f>ROUND(I228*H228,2)</f>
        <v>0</v>
      </c>
      <c r="BL228" s="22" t="s">
        <v>161</v>
      </c>
      <c r="BM228" s="22" t="s">
        <v>426</v>
      </c>
    </row>
    <row r="229" spans="2:65" s="1" customFormat="1" ht="31.5" customHeight="1">
      <c r="B229" s="39"/>
      <c r="C229" s="226" t="s">
        <v>427</v>
      </c>
      <c r="D229" s="226" t="s">
        <v>211</v>
      </c>
      <c r="E229" s="227" t="s">
        <v>428</v>
      </c>
      <c r="F229" s="228" t="s">
        <v>429</v>
      </c>
      <c r="G229" s="229" t="s">
        <v>223</v>
      </c>
      <c r="H229" s="230">
        <v>29.893999999999998</v>
      </c>
      <c r="I229" s="231"/>
      <c r="J229" s="232">
        <f>ROUND(I229*H229,2)</f>
        <v>0</v>
      </c>
      <c r="K229" s="228" t="s">
        <v>160</v>
      </c>
      <c r="L229" s="233"/>
      <c r="M229" s="234" t="s">
        <v>24</v>
      </c>
      <c r="N229" s="235" t="s">
        <v>52</v>
      </c>
      <c r="O229" s="40"/>
      <c r="P229" s="196">
        <f>O229*H229</f>
        <v>0</v>
      </c>
      <c r="Q229" s="196">
        <v>2.0000000000000001E-4</v>
      </c>
      <c r="R229" s="196">
        <f>Q229*H229</f>
        <v>5.9788000000000003E-3</v>
      </c>
      <c r="S229" s="196">
        <v>0</v>
      </c>
      <c r="T229" s="197">
        <f>S229*H229</f>
        <v>0</v>
      </c>
      <c r="AR229" s="22" t="s">
        <v>193</v>
      </c>
      <c r="AT229" s="22" t="s">
        <v>211</v>
      </c>
      <c r="AU229" s="22" t="s">
        <v>162</v>
      </c>
      <c r="AY229" s="22" t="s">
        <v>154</v>
      </c>
      <c r="BE229" s="198">
        <f>IF(N229="základní",J229,0)</f>
        <v>0</v>
      </c>
      <c r="BF229" s="198">
        <f>IF(N229="snížená",J229,0)</f>
        <v>0</v>
      </c>
      <c r="BG229" s="198">
        <f>IF(N229="zákl. přenesená",J229,0)</f>
        <v>0</v>
      </c>
      <c r="BH229" s="198">
        <f>IF(N229="sníž. přenesená",J229,0)</f>
        <v>0</v>
      </c>
      <c r="BI229" s="198">
        <f>IF(N229="nulová",J229,0)</f>
        <v>0</v>
      </c>
      <c r="BJ229" s="22" t="s">
        <v>162</v>
      </c>
      <c r="BK229" s="198">
        <f>ROUND(I229*H229,2)</f>
        <v>0</v>
      </c>
      <c r="BL229" s="22" t="s">
        <v>161</v>
      </c>
      <c r="BM229" s="22" t="s">
        <v>430</v>
      </c>
    </row>
    <row r="230" spans="2:65" s="11" customFormat="1" ht="13.5">
      <c r="B230" s="199"/>
      <c r="C230" s="200"/>
      <c r="D230" s="213" t="s">
        <v>164</v>
      </c>
      <c r="E230" s="200"/>
      <c r="F230" s="239" t="s">
        <v>431</v>
      </c>
      <c r="G230" s="200"/>
      <c r="H230" s="240">
        <v>29.893999999999998</v>
      </c>
      <c r="I230" s="205"/>
      <c r="J230" s="200"/>
      <c r="K230" s="200"/>
      <c r="L230" s="206"/>
      <c r="M230" s="207"/>
      <c r="N230" s="208"/>
      <c r="O230" s="208"/>
      <c r="P230" s="208"/>
      <c r="Q230" s="208"/>
      <c r="R230" s="208"/>
      <c r="S230" s="208"/>
      <c r="T230" s="209"/>
      <c r="AT230" s="210" t="s">
        <v>164</v>
      </c>
      <c r="AU230" s="210" t="s">
        <v>162</v>
      </c>
      <c r="AV230" s="11" t="s">
        <v>162</v>
      </c>
      <c r="AW230" s="11" t="s">
        <v>6</v>
      </c>
      <c r="AX230" s="11" t="s">
        <v>25</v>
      </c>
      <c r="AY230" s="210" t="s">
        <v>154</v>
      </c>
    </row>
    <row r="231" spans="2:65" s="1" customFormat="1" ht="31.5" customHeight="1">
      <c r="B231" s="39"/>
      <c r="C231" s="187" t="s">
        <v>432</v>
      </c>
      <c r="D231" s="187" t="s">
        <v>156</v>
      </c>
      <c r="E231" s="188" t="s">
        <v>424</v>
      </c>
      <c r="F231" s="189" t="s">
        <v>425</v>
      </c>
      <c r="G231" s="190" t="s">
        <v>223</v>
      </c>
      <c r="H231" s="191">
        <v>29.37</v>
      </c>
      <c r="I231" s="192"/>
      <c r="J231" s="193">
        <f>ROUND(I231*H231,2)</f>
        <v>0</v>
      </c>
      <c r="K231" s="189" t="s">
        <v>160</v>
      </c>
      <c r="L231" s="59"/>
      <c r="M231" s="194" t="s">
        <v>24</v>
      </c>
      <c r="N231" s="195" t="s">
        <v>52</v>
      </c>
      <c r="O231" s="40"/>
      <c r="P231" s="196">
        <f>O231*H231</f>
        <v>0</v>
      </c>
      <c r="Q231" s="196">
        <v>2.5000000000000001E-4</v>
      </c>
      <c r="R231" s="196">
        <f>Q231*H231</f>
        <v>7.3425000000000001E-3</v>
      </c>
      <c r="S231" s="196">
        <v>0</v>
      </c>
      <c r="T231" s="197">
        <f>S231*H231</f>
        <v>0</v>
      </c>
      <c r="AR231" s="22" t="s">
        <v>161</v>
      </c>
      <c r="AT231" s="22" t="s">
        <v>156</v>
      </c>
      <c r="AU231" s="22" t="s">
        <v>162</v>
      </c>
      <c r="AY231" s="22" t="s">
        <v>154</v>
      </c>
      <c r="BE231" s="198">
        <f>IF(N231="základní",J231,0)</f>
        <v>0</v>
      </c>
      <c r="BF231" s="198">
        <f>IF(N231="snížená",J231,0)</f>
        <v>0</v>
      </c>
      <c r="BG231" s="198">
        <f>IF(N231="zákl. přenesená",J231,0)</f>
        <v>0</v>
      </c>
      <c r="BH231" s="198">
        <f>IF(N231="sníž. přenesená",J231,0)</f>
        <v>0</v>
      </c>
      <c r="BI231" s="198">
        <f>IF(N231="nulová",J231,0)</f>
        <v>0</v>
      </c>
      <c r="BJ231" s="22" t="s">
        <v>162</v>
      </c>
      <c r="BK231" s="198">
        <f>ROUND(I231*H231,2)</f>
        <v>0</v>
      </c>
      <c r="BL231" s="22" t="s">
        <v>161</v>
      </c>
      <c r="BM231" s="22" t="s">
        <v>433</v>
      </c>
    </row>
    <row r="232" spans="2:65" s="11" customFormat="1" ht="13.5">
      <c r="B232" s="199"/>
      <c r="C232" s="200"/>
      <c r="D232" s="201" t="s">
        <v>164</v>
      </c>
      <c r="E232" s="202" t="s">
        <v>24</v>
      </c>
      <c r="F232" s="203" t="s">
        <v>434</v>
      </c>
      <c r="G232" s="200"/>
      <c r="H232" s="204">
        <v>29.37</v>
      </c>
      <c r="I232" s="205"/>
      <c r="J232" s="200"/>
      <c r="K232" s="200"/>
      <c r="L232" s="206"/>
      <c r="M232" s="207"/>
      <c r="N232" s="208"/>
      <c r="O232" s="208"/>
      <c r="P232" s="208"/>
      <c r="Q232" s="208"/>
      <c r="R232" s="208"/>
      <c r="S232" s="208"/>
      <c r="T232" s="209"/>
      <c r="AT232" s="210" t="s">
        <v>164</v>
      </c>
      <c r="AU232" s="210" t="s">
        <v>162</v>
      </c>
      <c r="AV232" s="11" t="s">
        <v>162</v>
      </c>
      <c r="AW232" s="11" t="s">
        <v>166</v>
      </c>
      <c r="AX232" s="11" t="s">
        <v>80</v>
      </c>
      <c r="AY232" s="210" t="s">
        <v>154</v>
      </c>
    </row>
    <row r="233" spans="2:65" s="12" customFormat="1" ht="13.5">
      <c r="B233" s="211"/>
      <c r="C233" s="212"/>
      <c r="D233" s="213" t="s">
        <v>164</v>
      </c>
      <c r="E233" s="214" t="s">
        <v>24</v>
      </c>
      <c r="F233" s="215" t="s">
        <v>167</v>
      </c>
      <c r="G233" s="212"/>
      <c r="H233" s="216">
        <v>29.37</v>
      </c>
      <c r="I233" s="217"/>
      <c r="J233" s="212"/>
      <c r="K233" s="212"/>
      <c r="L233" s="218"/>
      <c r="M233" s="219"/>
      <c r="N233" s="220"/>
      <c r="O233" s="220"/>
      <c r="P233" s="220"/>
      <c r="Q233" s="220"/>
      <c r="R233" s="220"/>
      <c r="S233" s="220"/>
      <c r="T233" s="221"/>
      <c r="AT233" s="222" t="s">
        <v>164</v>
      </c>
      <c r="AU233" s="222" t="s">
        <v>162</v>
      </c>
      <c r="AV233" s="12" t="s">
        <v>161</v>
      </c>
      <c r="AW233" s="12" t="s">
        <v>166</v>
      </c>
      <c r="AX233" s="12" t="s">
        <v>25</v>
      </c>
      <c r="AY233" s="222" t="s">
        <v>154</v>
      </c>
    </row>
    <row r="234" spans="2:65" s="1" customFormat="1" ht="31.5" customHeight="1">
      <c r="B234" s="39"/>
      <c r="C234" s="226" t="s">
        <v>435</v>
      </c>
      <c r="D234" s="226" t="s">
        <v>211</v>
      </c>
      <c r="E234" s="227" t="s">
        <v>436</v>
      </c>
      <c r="F234" s="228" t="s">
        <v>437</v>
      </c>
      <c r="G234" s="229" t="s">
        <v>223</v>
      </c>
      <c r="H234" s="230">
        <v>30.838999999999999</v>
      </c>
      <c r="I234" s="231"/>
      <c r="J234" s="232">
        <f>ROUND(I234*H234,2)</f>
        <v>0</v>
      </c>
      <c r="K234" s="228" t="s">
        <v>160</v>
      </c>
      <c r="L234" s="233"/>
      <c r="M234" s="234" t="s">
        <v>24</v>
      </c>
      <c r="N234" s="235" t="s">
        <v>52</v>
      </c>
      <c r="O234" s="40"/>
      <c r="P234" s="196">
        <f>O234*H234</f>
        <v>0</v>
      </c>
      <c r="Q234" s="196">
        <v>2.9999999999999997E-4</v>
      </c>
      <c r="R234" s="196">
        <f>Q234*H234</f>
        <v>9.2516999999999981E-3</v>
      </c>
      <c r="S234" s="196">
        <v>0</v>
      </c>
      <c r="T234" s="197">
        <f>S234*H234</f>
        <v>0</v>
      </c>
      <c r="AR234" s="22" t="s">
        <v>193</v>
      </c>
      <c r="AT234" s="22" t="s">
        <v>211</v>
      </c>
      <c r="AU234" s="22" t="s">
        <v>162</v>
      </c>
      <c r="AY234" s="22" t="s">
        <v>154</v>
      </c>
      <c r="BE234" s="198">
        <f>IF(N234="základní",J234,0)</f>
        <v>0</v>
      </c>
      <c r="BF234" s="198">
        <f>IF(N234="snížená",J234,0)</f>
        <v>0</v>
      </c>
      <c r="BG234" s="198">
        <f>IF(N234="zákl. přenesená",J234,0)</f>
        <v>0</v>
      </c>
      <c r="BH234" s="198">
        <f>IF(N234="sníž. přenesená",J234,0)</f>
        <v>0</v>
      </c>
      <c r="BI234" s="198">
        <f>IF(N234="nulová",J234,0)</f>
        <v>0</v>
      </c>
      <c r="BJ234" s="22" t="s">
        <v>162</v>
      </c>
      <c r="BK234" s="198">
        <f>ROUND(I234*H234,2)</f>
        <v>0</v>
      </c>
      <c r="BL234" s="22" t="s">
        <v>161</v>
      </c>
      <c r="BM234" s="22" t="s">
        <v>438</v>
      </c>
    </row>
    <row r="235" spans="2:65" s="11" customFormat="1" ht="13.5">
      <c r="B235" s="199"/>
      <c r="C235" s="200"/>
      <c r="D235" s="213" t="s">
        <v>164</v>
      </c>
      <c r="E235" s="200"/>
      <c r="F235" s="239" t="s">
        <v>439</v>
      </c>
      <c r="G235" s="200"/>
      <c r="H235" s="240">
        <v>30.838999999999999</v>
      </c>
      <c r="I235" s="205"/>
      <c r="J235" s="200"/>
      <c r="K235" s="200"/>
      <c r="L235" s="206"/>
      <c r="M235" s="207"/>
      <c r="N235" s="208"/>
      <c r="O235" s="208"/>
      <c r="P235" s="208"/>
      <c r="Q235" s="208"/>
      <c r="R235" s="208"/>
      <c r="S235" s="208"/>
      <c r="T235" s="209"/>
      <c r="AT235" s="210" t="s">
        <v>164</v>
      </c>
      <c r="AU235" s="210" t="s">
        <v>162</v>
      </c>
      <c r="AV235" s="11" t="s">
        <v>162</v>
      </c>
      <c r="AW235" s="11" t="s">
        <v>6</v>
      </c>
      <c r="AX235" s="11" t="s">
        <v>25</v>
      </c>
      <c r="AY235" s="210" t="s">
        <v>154</v>
      </c>
    </row>
    <row r="236" spans="2:65" s="1" customFormat="1" ht="31.5" customHeight="1">
      <c r="B236" s="39"/>
      <c r="C236" s="187" t="s">
        <v>440</v>
      </c>
      <c r="D236" s="187" t="s">
        <v>156</v>
      </c>
      <c r="E236" s="188" t="s">
        <v>424</v>
      </c>
      <c r="F236" s="189" t="s">
        <v>425</v>
      </c>
      <c r="G236" s="190" t="s">
        <v>223</v>
      </c>
      <c r="H236" s="191">
        <v>94.24</v>
      </c>
      <c r="I236" s="192"/>
      <c r="J236" s="193">
        <f>ROUND(I236*H236,2)</f>
        <v>0</v>
      </c>
      <c r="K236" s="189" t="s">
        <v>160</v>
      </c>
      <c r="L236" s="59"/>
      <c r="M236" s="194" t="s">
        <v>24</v>
      </c>
      <c r="N236" s="195" t="s">
        <v>52</v>
      </c>
      <c r="O236" s="40"/>
      <c r="P236" s="196">
        <f>O236*H236</f>
        <v>0</v>
      </c>
      <c r="Q236" s="196">
        <v>2.5000000000000001E-4</v>
      </c>
      <c r="R236" s="196">
        <f>Q236*H236</f>
        <v>2.3559999999999998E-2</v>
      </c>
      <c r="S236" s="196">
        <v>0</v>
      </c>
      <c r="T236" s="197">
        <f>S236*H236</f>
        <v>0</v>
      </c>
      <c r="AR236" s="22" t="s">
        <v>161</v>
      </c>
      <c r="AT236" s="22" t="s">
        <v>156</v>
      </c>
      <c r="AU236" s="22" t="s">
        <v>162</v>
      </c>
      <c r="AY236" s="22" t="s">
        <v>154</v>
      </c>
      <c r="BE236" s="198">
        <f>IF(N236="základní",J236,0)</f>
        <v>0</v>
      </c>
      <c r="BF236" s="198">
        <f>IF(N236="snížená",J236,0)</f>
        <v>0</v>
      </c>
      <c r="BG236" s="198">
        <f>IF(N236="zákl. přenesená",J236,0)</f>
        <v>0</v>
      </c>
      <c r="BH236" s="198">
        <f>IF(N236="sníž. přenesená",J236,0)</f>
        <v>0</v>
      </c>
      <c r="BI236" s="198">
        <f>IF(N236="nulová",J236,0)</f>
        <v>0</v>
      </c>
      <c r="BJ236" s="22" t="s">
        <v>162</v>
      </c>
      <c r="BK236" s="198">
        <f>ROUND(I236*H236,2)</f>
        <v>0</v>
      </c>
      <c r="BL236" s="22" t="s">
        <v>161</v>
      </c>
      <c r="BM236" s="22" t="s">
        <v>441</v>
      </c>
    </row>
    <row r="237" spans="2:65" s="11" customFormat="1" ht="13.5">
      <c r="B237" s="199"/>
      <c r="C237" s="200"/>
      <c r="D237" s="201" t="s">
        <v>164</v>
      </c>
      <c r="E237" s="202" t="s">
        <v>24</v>
      </c>
      <c r="F237" s="203" t="s">
        <v>442</v>
      </c>
      <c r="G237" s="200"/>
      <c r="H237" s="204">
        <v>94.24</v>
      </c>
      <c r="I237" s="205"/>
      <c r="J237" s="200"/>
      <c r="K237" s="200"/>
      <c r="L237" s="206"/>
      <c r="M237" s="207"/>
      <c r="N237" s="208"/>
      <c r="O237" s="208"/>
      <c r="P237" s="208"/>
      <c r="Q237" s="208"/>
      <c r="R237" s="208"/>
      <c r="S237" s="208"/>
      <c r="T237" s="209"/>
      <c r="AT237" s="210" t="s">
        <v>164</v>
      </c>
      <c r="AU237" s="210" t="s">
        <v>162</v>
      </c>
      <c r="AV237" s="11" t="s">
        <v>162</v>
      </c>
      <c r="AW237" s="11" t="s">
        <v>166</v>
      </c>
      <c r="AX237" s="11" t="s">
        <v>80</v>
      </c>
      <c r="AY237" s="210" t="s">
        <v>154</v>
      </c>
    </row>
    <row r="238" spans="2:65" s="12" customFormat="1" ht="13.5">
      <c r="B238" s="211"/>
      <c r="C238" s="212"/>
      <c r="D238" s="213" t="s">
        <v>164</v>
      </c>
      <c r="E238" s="214" t="s">
        <v>24</v>
      </c>
      <c r="F238" s="215" t="s">
        <v>167</v>
      </c>
      <c r="G238" s="212"/>
      <c r="H238" s="216">
        <v>94.24</v>
      </c>
      <c r="I238" s="217"/>
      <c r="J238" s="212"/>
      <c r="K238" s="212"/>
      <c r="L238" s="218"/>
      <c r="M238" s="219"/>
      <c r="N238" s="220"/>
      <c r="O238" s="220"/>
      <c r="P238" s="220"/>
      <c r="Q238" s="220"/>
      <c r="R238" s="220"/>
      <c r="S238" s="220"/>
      <c r="T238" s="221"/>
      <c r="AT238" s="222" t="s">
        <v>164</v>
      </c>
      <c r="AU238" s="222" t="s">
        <v>162</v>
      </c>
      <c r="AV238" s="12" t="s">
        <v>161</v>
      </c>
      <c r="AW238" s="12" t="s">
        <v>166</v>
      </c>
      <c r="AX238" s="12" t="s">
        <v>25</v>
      </c>
      <c r="AY238" s="222" t="s">
        <v>154</v>
      </c>
    </row>
    <row r="239" spans="2:65" s="1" customFormat="1" ht="31.5" customHeight="1">
      <c r="B239" s="39"/>
      <c r="C239" s="226" t="s">
        <v>443</v>
      </c>
      <c r="D239" s="226" t="s">
        <v>211</v>
      </c>
      <c r="E239" s="227" t="s">
        <v>444</v>
      </c>
      <c r="F239" s="228" t="s">
        <v>445</v>
      </c>
      <c r="G239" s="229" t="s">
        <v>223</v>
      </c>
      <c r="H239" s="230">
        <v>98.951999999999998</v>
      </c>
      <c r="I239" s="231"/>
      <c r="J239" s="232">
        <f>ROUND(I239*H239,2)</f>
        <v>0</v>
      </c>
      <c r="K239" s="228" t="s">
        <v>160</v>
      </c>
      <c r="L239" s="233"/>
      <c r="M239" s="234" t="s">
        <v>24</v>
      </c>
      <c r="N239" s="235" t="s">
        <v>52</v>
      </c>
      <c r="O239" s="40"/>
      <c r="P239" s="196">
        <f>O239*H239</f>
        <v>0</v>
      </c>
      <c r="Q239" s="196">
        <v>3.0000000000000001E-5</v>
      </c>
      <c r="R239" s="196">
        <f>Q239*H239</f>
        <v>2.9685599999999999E-3</v>
      </c>
      <c r="S239" s="196">
        <v>0</v>
      </c>
      <c r="T239" s="197">
        <f>S239*H239</f>
        <v>0</v>
      </c>
      <c r="AR239" s="22" t="s">
        <v>193</v>
      </c>
      <c r="AT239" s="22" t="s">
        <v>211</v>
      </c>
      <c r="AU239" s="22" t="s">
        <v>162</v>
      </c>
      <c r="AY239" s="22" t="s">
        <v>154</v>
      </c>
      <c r="BE239" s="198">
        <f>IF(N239="základní",J239,0)</f>
        <v>0</v>
      </c>
      <c r="BF239" s="198">
        <f>IF(N239="snížená",J239,0)</f>
        <v>0</v>
      </c>
      <c r="BG239" s="198">
        <f>IF(N239="zákl. přenesená",J239,0)</f>
        <v>0</v>
      </c>
      <c r="BH239" s="198">
        <f>IF(N239="sníž. přenesená",J239,0)</f>
        <v>0</v>
      </c>
      <c r="BI239" s="198">
        <f>IF(N239="nulová",J239,0)</f>
        <v>0</v>
      </c>
      <c r="BJ239" s="22" t="s">
        <v>162</v>
      </c>
      <c r="BK239" s="198">
        <f>ROUND(I239*H239,2)</f>
        <v>0</v>
      </c>
      <c r="BL239" s="22" t="s">
        <v>161</v>
      </c>
      <c r="BM239" s="22" t="s">
        <v>446</v>
      </c>
    </row>
    <row r="240" spans="2:65" s="11" customFormat="1" ht="13.5">
      <c r="B240" s="199"/>
      <c r="C240" s="200"/>
      <c r="D240" s="213" t="s">
        <v>164</v>
      </c>
      <c r="E240" s="200"/>
      <c r="F240" s="239" t="s">
        <v>447</v>
      </c>
      <c r="G240" s="200"/>
      <c r="H240" s="240">
        <v>98.951999999999998</v>
      </c>
      <c r="I240" s="205"/>
      <c r="J240" s="200"/>
      <c r="K240" s="200"/>
      <c r="L240" s="206"/>
      <c r="M240" s="207"/>
      <c r="N240" s="208"/>
      <c r="O240" s="208"/>
      <c r="P240" s="208"/>
      <c r="Q240" s="208"/>
      <c r="R240" s="208"/>
      <c r="S240" s="208"/>
      <c r="T240" s="209"/>
      <c r="AT240" s="210" t="s">
        <v>164</v>
      </c>
      <c r="AU240" s="210" t="s">
        <v>162</v>
      </c>
      <c r="AV240" s="11" t="s">
        <v>162</v>
      </c>
      <c r="AW240" s="11" t="s">
        <v>6</v>
      </c>
      <c r="AX240" s="11" t="s">
        <v>25</v>
      </c>
      <c r="AY240" s="210" t="s">
        <v>154</v>
      </c>
    </row>
    <row r="241" spans="2:65" s="1" customFormat="1" ht="31.5" customHeight="1">
      <c r="B241" s="39"/>
      <c r="C241" s="187" t="s">
        <v>448</v>
      </c>
      <c r="D241" s="187" t="s">
        <v>156</v>
      </c>
      <c r="E241" s="188" t="s">
        <v>449</v>
      </c>
      <c r="F241" s="189" t="s">
        <v>450</v>
      </c>
      <c r="G241" s="190" t="s">
        <v>197</v>
      </c>
      <c r="H241" s="191">
        <v>215</v>
      </c>
      <c r="I241" s="192"/>
      <c r="J241" s="193">
        <f>ROUND(I241*H241,2)</f>
        <v>0</v>
      </c>
      <c r="K241" s="189" t="s">
        <v>160</v>
      </c>
      <c r="L241" s="59"/>
      <c r="M241" s="194" t="s">
        <v>24</v>
      </c>
      <c r="N241" s="195" t="s">
        <v>52</v>
      </c>
      <c r="O241" s="40"/>
      <c r="P241" s="196">
        <f>O241*H241</f>
        <v>0</v>
      </c>
      <c r="Q241" s="196">
        <v>1.7930000000000001E-2</v>
      </c>
      <c r="R241" s="196">
        <f>Q241*H241</f>
        <v>3.8549500000000005</v>
      </c>
      <c r="S241" s="196">
        <v>0</v>
      </c>
      <c r="T241" s="197">
        <f>S241*H241</f>
        <v>0</v>
      </c>
      <c r="AR241" s="22" t="s">
        <v>161</v>
      </c>
      <c r="AT241" s="22" t="s">
        <v>156</v>
      </c>
      <c r="AU241" s="22" t="s">
        <v>162</v>
      </c>
      <c r="AY241" s="22" t="s">
        <v>154</v>
      </c>
      <c r="BE241" s="198">
        <f>IF(N241="základní",J241,0)</f>
        <v>0</v>
      </c>
      <c r="BF241" s="198">
        <f>IF(N241="snížená",J241,0)</f>
        <v>0</v>
      </c>
      <c r="BG241" s="198">
        <f>IF(N241="zákl. přenesená",J241,0)</f>
        <v>0</v>
      </c>
      <c r="BH241" s="198">
        <f>IF(N241="sníž. přenesená",J241,0)</f>
        <v>0</v>
      </c>
      <c r="BI241" s="198">
        <f>IF(N241="nulová",J241,0)</f>
        <v>0</v>
      </c>
      <c r="BJ241" s="22" t="s">
        <v>162</v>
      </c>
      <c r="BK241" s="198">
        <f>ROUND(I241*H241,2)</f>
        <v>0</v>
      </c>
      <c r="BL241" s="22" t="s">
        <v>161</v>
      </c>
      <c r="BM241" s="22" t="s">
        <v>451</v>
      </c>
    </row>
    <row r="242" spans="2:65" s="1" customFormat="1" ht="31.5" customHeight="1">
      <c r="B242" s="39"/>
      <c r="C242" s="187" t="s">
        <v>452</v>
      </c>
      <c r="D242" s="187" t="s">
        <v>156</v>
      </c>
      <c r="E242" s="188" t="s">
        <v>453</v>
      </c>
      <c r="F242" s="189" t="s">
        <v>454</v>
      </c>
      <c r="G242" s="190" t="s">
        <v>197</v>
      </c>
      <c r="H242" s="191">
        <v>344.44600000000003</v>
      </c>
      <c r="I242" s="192"/>
      <c r="J242" s="193">
        <f>ROUND(I242*H242,2)</f>
        <v>0</v>
      </c>
      <c r="K242" s="189" t="s">
        <v>160</v>
      </c>
      <c r="L242" s="59"/>
      <c r="M242" s="194" t="s">
        <v>24</v>
      </c>
      <c r="N242" s="195" t="s">
        <v>52</v>
      </c>
      <c r="O242" s="40"/>
      <c r="P242" s="196">
        <f>O242*H242</f>
        <v>0</v>
      </c>
      <c r="Q242" s="196">
        <v>6.28E-3</v>
      </c>
      <c r="R242" s="196">
        <f>Q242*H242</f>
        <v>2.1631208800000001</v>
      </c>
      <c r="S242" s="196">
        <v>0</v>
      </c>
      <c r="T242" s="197">
        <f>S242*H242</f>
        <v>0</v>
      </c>
      <c r="AR242" s="22" t="s">
        <v>161</v>
      </c>
      <c r="AT242" s="22" t="s">
        <v>156</v>
      </c>
      <c r="AU242" s="22" t="s">
        <v>162</v>
      </c>
      <c r="AY242" s="22" t="s">
        <v>154</v>
      </c>
      <c r="BE242" s="198">
        <f>IF(N242="základní",J242,0)</f>
        <v>0</v>
      </c>
      <c r="BF242" s="198">
        <f>IF(N242="snížená",J242,0)</f>
        <v>0</v>
      </c>
      <c r="BG242" s="198">
        <f>IF(N242="zákl. přenesená",J242,0)</f>
        <v>0</v>
      </c>
      <c r="BH242" s="198">
        <f>IF(N242="sníž. přenesená",J242,0)</f>
        <v>0</v>
      </c>
      <c r="BI242" s="198">
        <f>IF(N242="nulová",J242,0)</f>
        <v>0</v>
      </c>
      <c r="BJ242" s="22" t="s">
        <v>162</v>
      </c>
      <c r="BK242" s="198">
        <f>ROUND(I242*H242,2)</f>
        <v>0</v>
      </c>
      <c r="BL242" s="22" t="s">
        <v>161</v>
      </c>
      <c r="BM242" s="22" t="s">
        <v>455</v>
      </c>
    </row>
    <row r="243" spans="2:65" s="11" customFormat="1" ht="13.5">
      <c r="B243" s="199"/>
      <c r="C243" s="200"/>
      <c r="D243" s="201" t="s">
        <v>164</v>
      </c>
      <c r="E243" s="202" t="s">
        <v>24</v>
      </c>
      <c r="F243" s="203" t="s">
        <v>456</v>
      </c>
      <c r="G243" s="200"/>
      <c r="H243" s="204">
        <v>344.44600000000003</v>
      </c>
      <c r="I243" s="205"/>
      <c r="J243" s="200"/>
      <c r="K243" s="200"/>
      <c r="L243" s="206"/>
      <c r="M243" s="207"/>
      <c r="N243" s="208"/>
      <c r="O243" s="208"/>
      <c r="P243" s="208"/>
      <c r="Q243" s="208"/>
      <c r="R243" s="208"/>
      <c r="S243" s="208"/>
      <c r="T243" s="209"/>
      <c r="AT243" s="210" t="s">
        <v>164</v>
      </c>
      <c r="AU243" s="210" t="s">
        <v>162</v>
      </c>
      <c r="AV243" s="11" t="s">
        <v>162</v>
      </c>
      <c r="AW243" s="11" t="s">
        <v>166</v>
      </c>
      <c r="AX243" s="11" t="s">
        <v>80</v>
      </c>
      <c r="AY243" s="210" t="s">
        <v>154</v>
      </c>
    </row>
    <row r="244" spans="2:65" s="12" customFormat="1" ht="13.5">
      <c r="B244" s="211"/>
      <c r="C244" s="212"/>
      <c r="D244" s="213" t="s">
        <v>164</v>
      </c>
      <c r="E244" s="214" t="s">
        <v>24</v>
      </c>
      <c r="F244" s="215" t="s">
        <v>167</v>
      </c>
      <c r="G244" s="212"/>
      <c r="H244" s="216">
        <v>344.44600000000003</v>
      </c>
      <c r="I244" s="217"/>
      <c r="J244" s="212"/>
      <c r="K244" s="212"/>
      <c r="L244" s="218"/>
      <c r="M244" s="219"/>
      <c r="N244" s="220"/>
      <c r="O244" s="220"/>
      <c r="P244" s="220"/>
      <c r="Q244" s="220"/>
      <c r="R244" s="220"/>
      <c r="S244" s="220"/>
      <c r="T244" s="221"/>
      <c r="AT244" s="222" t="s">
        <v>164</v>
      </c>
      <c r="AU244" s="222" t="s">
        <v>162</v>
      </c>
      <c r="AV244" s="12" t="s">
        <v>161</v>
      </c>
      <c r="AW244" s="12" t="s">
        <v>166</v>
      </c>
      <c r="AX244" s="12" t="s">
        <v>25</v>
      </c>
      <c r="AY244" s="222" t="s">
        <v>154</v>
      </c>
    </row>
    <row r="245" spans="2:65" s="1" customFormat="1" ht="31.5" customHeight="1">
      <c r="B245" s="39"/>
      <c r="C245" s="187" t="s">
        <v>457</v>
      </c>
      <c r="D245" s="187" t="s">
        <v>156</v>
      </c>
      <c r="E245" s="188" t="s">
        <v>458</v>
      </c>
      <c r="F245" s="189" t="s">
        <v>459</v>
      </c>
      <c r="G245" s="190" t="s">
        <v>197</v>
      </c>
      <c r="H245" s="191">
        <v>88.924999999999997</v>
      </c>
      <c r="I245" s="192"/>
      <c r="J245" s="193">
        <f>ROUND(I245*H245,2)</f>
        <v>0</v>
      </c>
      <c r="K245" s="189" t="s">
        <v>160</v>
      </c>
      <c r="L245" s="59"/>
      <c r="M245" s="194" t="s">
        <v>24</v>
      </c>
      <c r="N245" s="195" t="s">
        <v>52</v>
      </c>
      <c r="O245" s="40"/>
      <c r="P245" s="196">
        <f>O245*H245</f>
        <v>0</v>
      </c>
      <c r="Q245" s="196">
        <v>0.03</v>
      </c>
      <c r="R245" s="196">
        <f>Q245*H245</f>
        <v>2.6677499999999998</v>
      </c>
      <c r="S245" s="196">
        <v>0</v>
      </c>
      <c r="T245" s="197">
        <f>S245*H245</f>
        <v>0</v>
      </c>
      <c r="AR245" s="22" t="s">
        <v>161</v>
      </c>
      <c r="AT245" s="22" t="s">
        <v>156</v>
      </c>
      <c r="AU245" s="22" t="s">
        <v>162</v>
      </c>
      <c r="AY245" s="22" t="s">
        <v>154</v>
      </c>
      <c r="BE245" s="198">
        <f>IF(N245="základní",J245,0)</f>
        <v>0</v>
      </c>
      <c r="BF245" s="198">
        <f>IF(N245="snížená",J245,0)</f>
        <v>0</v>
      </c>
      <c r="BG245" s="198">
        <f>IF(N245="zákl. přenesená",J245,0)</f>
        <v>0</v>
      </c>
      <c r="BH245" s="198">
        <f>IF(N245="sníž. přenesená",J245,0)</f>
        <v>0</v>
      </c>
      <c r="BI245" s="198">
        <f>IF(N245="nulová",J245,0)</f>
        <v>0</v>
      </c>
      <c r="BJ245" s="22" t="s">
        <v>162</v>
      </c>
      <c r="BK245" s="198">
        <f>ROUND(I245*H245,2)</f>
        <v>0</v>
      </c>
      <c r="BL245" s="22" t="s">
        <v>161</v>
      </c>
      <c r="BM245" s="22" t="s">
        <v>460</v>
      </c>
    </row>
    <row r="246" spans="2:65" s="11" customFormat="1" ht="13.5">
      <c r="B246" s="199"/>
      <c r="C246" s="200"/>
      <c r="D246" s="201" t="s">
        <v>164</v>
      </c>
      <c r="E246" s="202" t="s">
        <v>24</v>
      </c>
      <c r="F246" s="203" t="s">
        <v>461</v>
      </c>
      <c r="G246" s="200"/>
      <c r="H246" s="204">
        <v>88.924999999999997</v>
      </c>
      <c r="I246" s="205"/>
      <c r="J246" s="200"/>
      <c r="K246" s="200"/>
      <c r="L246" s="206"/>
      <c r="M246" s="207"/>
      <c r="N246" s="208"/>
      <c r="O246" s="208"/>
      <c r="P246" s="208"/>
      <c r="Q246" s="208"/>
      <c r="R246" s="208"/>
      <c r="S246" s="208"/>
      <c r="T246" s="209"/>
      <c r="AT246" s="210" t="s">
        <v>164</v>
      </c>
      <c r="AU246" s="210" t="s">
        <v>162</v>
      </c>
      <c r="AV246" s="11" t="s">
        <v>162</v>
      </c>
      <c r="AW246" s="11" t="s">
        <v>166</v>
      </c>
      <c r="AX246" s="11" t="s">
        <v>80</v>
      </c>
      <c r="AY246" s="210" t="s">
        <v>154</v>
      </c>
    </row>
    <row r="247" spans="2:65" s="12" customFormat="1" ht="13.5">
      <c r="B247" s="211"/>
      <c r="C247" s="212"/>
      <c r="D247" s="213" t="s">
        <v>164</v>
      </c>
      <c r="E247" s="214" t="s">
        <v>24</v>
      </c>
      <c r="F247" s="215" t="s">
        <v>167</v>
      </c>
      <c r="G247" s="212"/>
      <c r="H247" s="216">
        <v>88.924999999999997</v>
      </c>
      <c r="I247" s="217"/>
      <c r="J247" s="212"/>
      <c r="K247" s="212"/>
      <c r="L247" s="218"/>
      <c r="M247" s="219"/>
      <c r="N247" s="220"/>
      <c r="O247" s="220"/>
      <c r="P247" s="220"/>
      <c r="Q247" s="220"/>
      <c r="R247" s="220"/>
      <c r="S247" s="220"/>
      <c r="T247" s="221"/>
      <c r="AT247" s="222" t="s">
        <v>164</v>
      </c>
      <c r="AU247" s="222" t="s">
        <v>162</v>
      </c>
      <c r="AV247" s="12" t="s">
        <v>161</v>
      </c>
      <c r="AW247" s="12" t="s">
        <v>166</v>
      </c>
      <c r="AX247" s="12" t="s">
        <v>25</v>
      </c>
      <c r="AY247" s="222" t="s">
        <v>154</v>
      </c>
    </row>
    <row r="248" spans="2:65" s="1" customFormat="1" ht="31.5" customHeight="1">
      <c r="B248" s="39"/>
      <c r="C248" s="187" t="s">
        <v>462</v>
      </c>
      <c r="D248" s="187" t="s">
        <v>156</v>
      </c>
      <c r="E248" s="188" t="s">
        <v>463</v>
      </c>
      <c r="F248" s="189" t="s">
        <v>464</v>
      </c>
      <c r="G248" s="190" t="s">
        <v>197</v>
      </c>
      <c r="H248" s="191">
        <v>37.21</v>
      </c>
      <c r="I248" s="192"/>
      <c r="J248" s="193">
        <f>ROUND(I248*H248,2)</f>
        <v>0</v>
      </c>
      <c r="K248" s="189" t="s">
        <v>160</v>
      </c>
      <c r="L248" s="59"/>
      <c r="M248" s="194" t="s">
        <v>24</v>
      </c>
      <c r="N248" s="195" t="s">
        <v>52</v>
      </c>
      <c r="O248" s="40"/>
      <c r="P248" s="196">
        <f>O248*H248</f>
        <v>0</v>
      </c>
      <c r="Q248" s="196">
        <v>1.2E-4</v>
      </c>
      <c r="R248" s="196">
        <f>Q248*H248</f>
        <v>4.4651999999999999E-3</v>
      </c>
      <c r="S248" s="196">
        <v>0</v>
      </c>
      <c r="T248" s="197">
        <f>S248*H248</f>
        <v>0</v>
      </c>
      <c r="AR248" s="22" t="s">
        <v>161</v>
      </c>
      <c r="AT248" s="22" t="s">
        <v>156</v>
      </c>
      <c r="AU248" s="22" t="s">
        <v>162</v>
      </c>
      <c r="AY248" s="22" t="s">
        <v>154</v>
      </c>
      <c r="BE248" s="198">
        <f>IF(N248="základní",J248,0)</f>
        <v>0</v>
      </c>
      <c r="BF248" s="198">
        <f>IF(N248="snížená",J248,0)</f>
        <v>0</v>
      </c>
      <c r="BG248" s="198">
        <f>IF(N248="zákl. přenesená",J248,0)</f>
        <v>0</v>
      </c>
      <c r="BH248" s="198">
        <f>IF(N248="sníž. přenesená",J248,0)</f>
        <v>0</v>
      </c>
      <c r="BI248" s="198">
        <f>IF(N248="nulová",J248,0)</f>
        <v>0</v>
      </c>
      <c r="BJ248" s="22" t="s">
        <v>162</v>
      </c>
      <c r="BK248" s="198">
        <f>ROUND(I248*H248,2)</f>
        <v>0</v>
      </c>
      <c r="BL248" s="22" t="s">
        <v>161</v>
      </c>
      <c r="BM248" s="22" t="s">
        <v>465</v>
      </c>
    </row>
    <row r="249" spans="2:65" s="11" customFormat="1" ht="13.5">
      <c r="B249" s="199"/>
      <c r="C249" s="200"/>
      <c r="D249" s="201" t="s">
        <v>164</v>
      </c>
      <c r="E249" s="202" t="s">
        <v>24</v>
      </c>
      <c r="F249" s="203" t="s">
        <v>466</v>
      </c>
      <c r="G249" s="200"/>
      <c r="H249" s="204">
        <v>37.21</v>
      </c>
      <c r="I249" s="205"/>
      <c r="J249" s="200"/>
      <c r="K249" s="200"/>
      <c r="L249" s="206"/>
      <c r="M249" s="207"/>
      <c r="N249" s="208"/>
      <c r="O249" s="208"/>
      <c r="P249" s="208"/>
      <c r="Q249" s="208"/>
      <c r="R249" s="208"/>
      <c r="S249" s="208"/>
      <c r="T249" s="209"/>
      <c r="AT249" s="210" t="s">
        <v>164</v>
      </c>
      <c r="AU249" s="210" t="s">
        <v>162</v>
      </c>
      <c r="AV249" s="11" t="s">
        <v>162</v>
      </c>
      <c r="AW249" s="11" t="s">
        <v>166</v>
      </c>
      <c r="AX249" s="11" t="s">
        <v>80</v>
      </c>
      <c r="AY249" s="210" t="s">
        <v>154</v>
      </c>
    </row>
    <row r="250" spans="2:65" s="12" customFormat="1" ht="13.5">
      <c r="B250" s="211"/>
      <c r="C250" s="212"/>
      <c r="D250" s="213" t="s">
        <v>164</v>
      </c>
      <c r="E250" s="214" t="s">
        <v>24</v>
      </c>
      <c r="F250" s="215" t="s">
        <v>167</v>
      </c>
      <c r="G250" s="212"/>
      <c r="H250" s="216">
        <v>37.21</v>
      </c>
      <c r="I250" s="217"/>
      <c r="J250" s="212"/>
      <c r="K250" s="212"/>
      <c r="L250" s="218"/>
      <c r="M250" s="219"/>
      <c r="N250" s="220"/>
      <c r="O250" s="220"/>
      <c r="P250" s="220"/>
      <c r="Q250" s="220"/>
      <c r="R250" s="220"/>
      <c r="S250" s="220"/>
      <c r="T250" s="221"/>
      <c r="AT250" s="222" t="s">
        <v>164</v>
      </c>
      <c r="AU250" s="222" t="s">
        <v>162</v>
      </c>
      <c r="AV250" s="12" t="s">
        <v>161</v>
      </c>
      <c r="AW250" s="12" t="s">
        <v>166</v>
      </c>
      <c r="AX250" s="12" t="s">
        <v>25</v>
      </c>
      <c r="AY250" s="222" t="s">
        <v>154</v>
      </c>
    </row>
    <row r="251" spans="2:65" s="1" customFormat="1" ht="22.5" customHeight="1">
      <c r="B251" s="39"/>
      <c r="C251" s="187" t="s">
        <v>467</v>
      </c>
      <c r="D251" s="187" t="s">
        <v>156</v>
      </c>
      <c r="E251" s="188" t="s">
        <v>468</v>
      </c>
      <c r="F251" s="189" t="s">
        <v>469</v>
      </c>
      <c r="G251" s="190" t="s">
        <v>197</v>
      </c>
      <c r="H251" s="191">
        <v>344.44600000000003</v>
      </c>
      <c r="I251" s="192"/>
      <c r="J251" s="193">
        <f>ROUND(I251*H251,2)</f>
        <v>0</v>
      </c>
      <c r="K251" s="189" t="s">
        <v>160</v>
      </c>
      <c r="L251" s="59"/>
      <c r="M251" s="194" t="s">
        <v>24</v>
      </c>
      <c r="N251" s="195" t="s">
        <v>52</v>
      </c>
      <c r="O251" s="40"/>
      <c r="P251" s="196">
        <f>O251*H251</f>
        <v>0</v>
      </c>
      <c r="Q251" s="196">
        <v>0</v>
      </c>
      <c r="R251" s="196">
        <f>Q251*H251</f>
        <v>0</v>
      </c>
      <c r="S251" s="196">
        <v>0</v>
      </c>
      <c r="T251" s="197">
        <f>S251*H251</f>
        <v>0</v>
      </c>
      <c r="AR251" s="22" t="s">
        <v>161</v>
      </c>
      <c r="AT251" s="22" t="s">
        <v>156</v>
      </c>
      <c r="AU251" s="22" t="s">
        <v>162</v>
      </c>
      <c r="AY251" s="22" t="s">
        <v>154</v>
      </c>
      <c r="BE251" s="198">
        <f>IF(N251="základní",J251,0)</f>
        <v>0</v>
      </c>
      <c r="BF251" s="198">
        <f>IF(N251="snížená",J251,0)</f>
        <v>0</v>
      </c>
      <c r="BG251" s="198">
        <f>IF(N251="zákl. přenesená",J251,0)</f>
        <v>0</v>
      </c>
      <c r="BH251" s="198">
        <f>IF(N251="sníž. přenesená",J251,0)</f>
        <v>0</v>
      </c>
      <c r="BI251" s="198">
        <f>IF(N251="nulová",J251,0)</f>
        <v>0</v>
      </c>
      <c r="BJ251" s="22" t="s">
        <v>162</v>
      </c>
      <c r="BK251" s="198">
        <f>ROUND(I251*H251,2)</f>
        <v>0</v>
      </c>
      <c r="BL251" s="22" t="s">
        <v>161</v>
      </c>
      <c r="BM251" s="22" t="s">
        <v>470</v>
      </c>
    </row>
    <row r="252" spans="2:65" s="1" customFormat="1" ht="31.5" customHeight="1">
      <c r="B252" s="39"/>
      <c r="C252" s="187" t="s">
        <v>471</v>
      </c>
      <c r="D252" s="187" t="s">
        <v>156</v>
      </c>
      <c r="E252" s="188" t="s">
        <v>472</v>
      </c>
      <c r="F252" s="189" t="s">
        <v>473</v>
      </c>
      <c r="G252" s="190" t="s">
        <v>159</v>
      </c>
      <c r="H252" s="191">
        <v>12.93</v>
      </c>
      <c r="I252" s="192"/>
      <c r="J252" s="193">
        <f>ROUND(I252*H252,2)</f>
        <v>0</v>
      </c>
      <c r="K252" s="189" t="s">
        <v>160</v>
      </c>
      <c r="L252" s="59"/>
      <c r="M252" s="194" t="s">
        <v>24</v>
      </c>
      <c r="N252" s="195" t="s">
        <v>52</v>
      </c>
      <c r="O252" s="40"/>
      <c r="P252" s="196">
        <f>O252*H252</f>
        <v>0</v>
      </c>
      <c r="Q252" s="196">
        <v>2.45329</v>
      </c>
      <c r="R252" s="196">
        <f>Q252*H252</f>
        <v>31.721039699999999</v>
      </c>
      <c r="S252" s="196">
        <v>0</v>
      </c>
      <c r="T252" s="197">
        <f>S252*H252</f>
        <v>0</v>
      </c>
      <c r="AR252" s="22" t="s">
        <v>161</v>
      </c>
      <c r="AT252" s="22" t="s">
        <v>156</v>
      </c>
      <c r="AU252" s="22" t="s">
        <v>162</v>
      </c>
      <c r="AY252" s="22" t="s">
        <v>154</v>
      </c>
      <c r="BE252" s="198">
        <f>IF(N252="základní",J252,0)</f>
        <v>0</v>
      </c>
      <c r="BF252" s="198">
        <f>IF(N252="snížená",J252,0)</f>
        <v>0</v>
      </c>
      <c r="BG252" s="198">
        <f>IF(N252="zákl. přenesená",J252,0)</f>
        <v>0</v>
      </c>
      <c r="BH252" s="198">
        <f>IF(N252="sníž. přenesená",J252,0)</f>
        <v>0</v>
      </c>
      <c r="BI252" s="198">
        <f>IF(N252="nulová",J252,0)</f>
        <v>0</v>
      </c>
      <c r="BJ252" s="22" t="s">
        <v>162</v>
      </c>
      <c r="BK252" s="198">
        <f>ROUND(I252*H252,2)</f>
        <v>0</v>
      </c>
      <c r="BL252" s="22" t="s">
        <v>161</v>
      </c>
      <c r="BM252" s="22" t="s">
        <v>474</v>
      </c>
    </row>
    <row r="253" spans="2:65" s="11" customFormat="1" ht="13.5">
      <c r="B253" s="199"/>
      <c r="C253" s="200"/>
      <c r="D253" s="201" t="s">
        <v>164</v>
      </c>
      <c r="E253" s="202" t="s">
        <v>24</v>
      </c>
      <c r="F253" s="203" t="s">
        <v>475</v>
      </c>
      <c r="G253" s="200"/>
      <c r="H253" s="204">
        <v>12.93</v>
      </c>
      <c r="I253" s="205"/>
      <c r="J253" s="200"/>
      <c r="K253" s="200"/>
      <c r="L253" s="206"/>
      <c r="M253" s="207"/>
      <c r="N253" s="208"/>
      <c r="O253" s="208"/>
      <c r="P253" s="208"/>
      <c r="Q253" s="208"/>
      <c r="R253" s="208"/>
      <c r="S253" s="208"/>
      <c r="T253" s="209"/>
      <c r="AT253" s="210" t="s">
        <v>164</v>
      </c>
      <c r="AU253" s="210" t="s">
        <v>162</v>
      </c>
      <c r="AV253" s="11" t="s">
        <v>162</v>
      </c>
      <c r="AW253" s="11" t="s">
        <v>166</v>
      </c>
      <c r="AX253" s="11" t="s">
        <v>80</v>
      </c>
      <c r="AY253" s="210" t="s">
        <v>154</v>
      </c>
    </row>
    <row r="254" spans="2:65" s="12" customFormat="1" ht="13.5">
      <c r="B254" s="211"/>
      <c r="C254" s="212"/>
      <c r="D254" s="213" t="s">
        <v>164</v>
      </c>
      <c r="E254" s="214" t="s">
        <v>24</v>
      </c>
      <c r="F254" s="215" t="s">
        <v>167</v>
      </c>
      <c r="G254" s="212"/>
      <c r="H254" s="216">
        <v>12.93</v>
      </c>
      <c r="I254" s="217"/>
      <c r="J254" s="212"/>
      <c r="K254" s="212"/>
      <c r="L254" s="218"/>
      <c r="M254" s="219"/>
      <c r="N254" s="220"/>
      <c r="O254" s="220"/>
      <c r="P254" s="220"/>
      <c r="Q254" s="220"/>
      <c r="R254" s="220"/>
      <c r="S254" s="220"/>
      <c r="T254" s="221"/>
      <c r="AT254" s="222" t="s">
        <v>164</v>
      </c>
      <c r="AU254" s="222" t="s">
        <v>162</v>
      </c>
      <c r="AV254" s="12" t="s">
        <v>161</v>
      </c>
      <c r="AW254" s="12" t="s">
        <v>166</v>
      </c>
      <c r="AX254" s="12" t="s">
        <v>25</v>
      </c>
      <c r="AY254" s="222" t="s">
        <v>154</v>
      </c>
    </row>
    <row r="255" spans="2:65" s="1" customFormat="1" ht="31.5" customHeight="1">
      <c r="B255" s="39"/>
      <c r="C255" s="187" t="s">
        <v>476</v>
      </c>
      <c r="D255" s="187" t="s">
        <v>156</v>
      </c>
      <c r="E255" s="188" t="s">
        <v>477</v>
      </c>
      <c r="F255" s="189" t="s">
        <v>478</v>
      </c>
      <c r="G255" s="190" t="s">
        <v>159</v>
      </c>
      <c r="H255" s="191">
        <v>2.4300000000000002</v>
      </c>
      <c r="I255" s="192"/>
      <c r="J255" s="193">
        <f>ROUND(I255*H255,2)</f>
        <v>0</v>
      </c>
      <c r="K255" s="189" t="s">
        <v>160</v>
      </c>
      <c r="L255" s="59"/>
      <c r="M255" s="194" t="s">
        <v>24</v>
      </c>
      <c r="N255" s="195" t="s">
        <v>52</v>
      </c>
      <c r="O255" s="40"/>
      <c r="P255" s="196">
        <f>O255*H255</f>
        <v>0</v>
      </c>
      <c r="Q255" s="196">
        <v>2.45329</v>
      </c>
      <c r="R255" s="196">
        <f>Q255*H255</f>
        <v>5.9614947000000003</v>
      </c>
      <c r="S255" s="196">
        <v>0</v>
      </c>
      <c r="T255" s="197">
        <f>S255*H255</f>
        <v>0</v>
      </c>
      <c r="AR255" s="22" t="s">
        <v>161</v>
      </c>
      <c r="AT255" s="22" t="s">
        <v>156</v>
      </c>
      <c r="AU255" s="22" t="s">
        <v>162</v>
      </c>
      <c r="AY255" s="22" t="s">
        <v>154</v>
      </c>
      <c r="BE255" s="198">
        <f>IF(N255="základní",J255,0)</f>
        <v>0</v>
      </c>
      <c r="BF255" s="198">
        <f>IF(N255="snížená",J255,0)</f>
        <v>0</v>
      </c>
      <c r="BG255" s="198">
        <f>IF(N255="zákl. přenesená",J255,0)</f>
        <v>0</v>
      </c>
      <c r="BH255" s="198">
        <f>IF(N255="sníž. přenesená",J255,0)</f>
        <v>0</v>
      </c>
      <c r="BI255" s="198">
        <f>IF(N255="nulová",J255,0)</f>
        <v>0</v>
      </c>
      <c r="BJ255" s="22" t="s">
        <v>162</v>
      </c>
      <c r="BK255" s="198">
        <f>ROUND(I255*H255,2)</f>
        <v>0</v>
      </c>
      <c r="BL255" s="22" t="s">
        <v>161</v>
      </c>
      <c r="BM255" s="22" t="s">
        <v>479</v>
      </c>
    </row>
    <row r="256" spans="2:65" s="1" customFormat="1" ht="31.5" customHeight="1">
      <c r="B256" s="39"/>
      <c r="C256" s="187" t="s">
        <v>480</v>
      </c>
      <c r="D256" s="187" t="s">
        <v>156</v>
      </c>
      <c r="E256" s="188" t="s">
        <v>481</v>
      </c>
      <c r="F256" s="189" t="s">
        <v>482</v>
      </c>
      <c r="G256" s="190" t="s">
        <v>159</v>
      </c>
      <c r="H256" s="191">
        <v>7.99</v>
      </c>
      <c r="I256" s="192"/>
      <c r="J256" s="193">
        <f>ROUND(I256*H256,2)</f>
        <v>0</v>
      </c>
      <c r="K256" s="189" t="s">
        <v>160</v>
      </c>
      <c r="L256" s="59"/>
      <c r="M256" s="194" t="s">
        <v>24</v>
      </c>
      <c r="N256" s="195" t="s">
        <v>52</v>
      </c>
      <c r="O256" s="40"/>
      <c r="P256" s="196">
        <f>O256*H256</f>
        <v>0</v>
      </c>
      <c r="Q256" s="196">
        <v>2.45329</v>
      </c>
      <c r="R256" s="196">
        <f>Q256*H256</f>
        <v>19.601787099999999</v>
      </c>
      <c r="S256" s="196">
        <v>0</v>
      </c>
      <c r="T256" s="197">
        <f>S256*H256</f>
        <v>0</v>
      </c>
      <c r="AR256" s="22" t="s">
        <v>161</v>
      </c>
      <c r="AT256" s="22" t="s">
        <v>156</v>
      </c>
      <c r="AU256" s="22" t="s">
        <v>162</v>
      </c>
      <c r="AY256" s="22" t="s">
        <v>154</v>
      </c>
      <c r="BE256" s="198">
        <f>IF(N256="základní",J256,0)</f>
        <v>0</v>
      </c>
      <c r="BF256" s="198">
        <f>IF(N256="snížená",J256,0)</f>
        <v>0</v>
      </c>
      <c r="BG256" s="198">
        <f>IF(N256="zákl. přenesená",J256,0)</f>
        <v>0</v>
      </c>
      <c r="BH256" s="198">
        <f>IF(N256="sníž. přenesená",J256,0)</f>
        <v>0</v>
      </c>
      <c r="BI256" s="198">
        <f>IF(N256="nulová",J256,0)</f>
        <v>0</v>
      </c>
      <c r="BJ256" s="22" t="s">
        <v>162</v>
      </c>
      <c r="BK256" s="198">
        <f>ROUND(I256*H256,2)</f>
        <v>0</v>
      </c>
      <c r="BL256" s="22" t="s">
        <v>161</v>
      </c>
      <c r="BM256" s="22" t="s">
        <v>483</v>
      </c>
    </row>
    <row r="257" spans="2:65" s="11" customFormat="1" ht="13.5">
      <c r="B257" s="199"/>
      <c r="C257" s="200"/>
      <c r="D257" s="201" t="s">
        <v>164</v>
      </c>
      <c r="E257" s="202" t="s">
        <v>24</v>
      </c>
      <c r="F257" s="203" t="s">
        <v>484</v>
      </c>
      <c r="G257" s="200"/>
      <c r="H257" s="204">
        <v>7.99</v>
      </c>
      <c r="I257" s="205"/>
      <c r="J257" s="200"/>
      <c r="K257" s="200"/>
      <c r="L257" s="206"/>
      <c r="M257" s="207"/>
      <c r="N257" s="208"/>
      <c r="O257" s="208"/>
      <c r="P257" s="208"/>
      <c r="Q257" s="208"/>
      <c r="R257" s="208"/>
      <c r="S257" s="208"/>
      <c r="T257" s="209"/>
      <c r="AT257" s="210" t="s">
        <v>164</v>
      </c>
      <c r="AU257" s="210" t="s">
        <v>162</v>
      </c>
      <c r="AV257" s="11" t="s">
        <v>162</v>
      </c>
      <c r="AW257" s="11" t="s">
        <v>166</v>
      </c>
      <c r="AX257" s="11" t="s">
        <v>80</v>
      </c>
      <c r="AY257" s="210" t="s">
        <v>154</v>
      </c>
    </row>
    <row r="258" spans="2:65" s="12" customFormat="1" ht="13.5">
      <c r="B258" s="211"/>
      <c r="C258" s="212"/>
      <c r="D258" s="213" t="s">
        <v>164</v>
      </c>
      <c r="E258" s="214" t="s">
        <v>24</v>
      </c>
      <c r="F258" s="215" t="s">
        <v>167</v>
      </c>
      <c r="G258" s="212"/>
      <c r="H258" s="216">
        <v>7.99</v>
      </c>
      <c r="I258" s="217"/>
      <c r="J258" s="212"/>
      <c r="K258" s="212"/>
      <c r="L258" s="218"/>
      <c r="M258" s="219"/>
      <c r="N258" s="220"/>
      <c r="O258" s="220"/>
      <c r="P258" s="220"/>
      <c r="Q258" s="220"/>
      <c r="R258" s="220"/>
      <c r="S258" s="220"/>
      <c r="T258" s="221"/>
      <c r="AT258" s="222" t="s">
        <v>164</v>
      </c>
      <c r="AU258" s="222" t="s">
        <v>162</v>
      </c>
      <c r="AV258" s="12" t="s">
        <v>161</v>
      </c>
      <c r="AW258" s="12" t="s">
        <v>166</v>
      </c>
      <c r="AX258" s="12" t="s">
        <v>25</v>
      </c>
      <c r="AY258" s="222" t="s">
        <v>154</v>
      </c>
    </row>
    <row r="259" spans="2:65" s="1" customFormat="1" ht="31.5" customHeight="1">
      <c r="B259" s="39"/>
      <c r="C259" s="187" t="s">
        <v>485</v>
      </c>
      <c r="D259" s="187" t="s">
        <v>156</v>
      </c>
      <c r="E259" s="188" t="s">
        <v>486</v>
      </c>
      <c r="F259" s="189" t="s">
        <v>487</v>
      </c>
      <c r="G259" s="190" t="s">
        <v>159</v>
      </c>
      <c r="H259" s="191">
        <v>6.89</v>
      </c>
      <c r="I259" s="192"/>
      <c r="J259" s="193">
        <f>ROUND(I259*H259,2)</f>
        <v>0</v>
      </c>
      <c r="K259" s="189" t="s">
        <v>24</v>
      </c>
      <c r="L259" s="59"/>
      <c r="M259" s="194" t="s">
        <v>24</v>
      </c>
      <c r="N259" s="195" t="s">
        <v>52</v>
      </c>
      <c r="O259" s="40"/>
      <c r="P259" s="196">
        <f>O259*H259</f>
        <v>0</v>
      </c>
      <c r="Q259" s="196">
        <v>2.45329</v>
      </c>
      <c r="R259" s="196">
        <f>Q259*H259</f>
        <v>16.903168099999998</v>
      </c>
      <c r="S259" s="196">
        <v>0</v>
      </c>
      <c r="T259" s="197">
        <f>S259*H259</f>
        <v>0</v>
      </c>
      <c r="AR259" s="22" t="s">
        <v>161</v>
      </c>
      <c r="AT259" s="22" t="s">
        <v>156</v>
      </c>
      <c r="AU259" s="22" t="s">
        <v>162</v>
      </c>
      <c r="AY259" s="22" t="s">
        <v>154</v>
      </c>
      <c r="BE259" s="198">
        <f>IF(N259="základní",J259,0)</f>
        <v>0</v>
      </c>
      <c r="BF259" s="198">
        <f>IF(N259="snížená",J259,0)</f>
        <v>0</v>
      </c>
      <c r="BG259" s="198">
        <f>IF(N259="zákl. přenesená",J259,0)</f>
        <v>0</v>
      </c>
      <c r="BH259" s="198">
        <f>IF(N259="sníž. přenesená",J259,0)</f>
        <v>0</v>
      </c>
      <c r="BI259" s="198">
        <f>IF(N259="nulová",J259,0)</f>
        <v>0</v>
      </c>
      <c r="BJ259" s="22" t="s">
        <v>162</v>
      </c>
      <c r="BK259" s="198">
        <f>ROUND(I259*H259,2)</f>
        <v>0</v>
      </c>
      <c r="BL259" s="22" t="s">
        <v>161</v>
      </c>
      <c r="BM259" s="22" t="s">
        <v>488</v>
      </c>
    </row>
    <row r="260" spans="2:65" s="1" customFormat="1" ht="40.5">
      <c r="B260" s="39"/>
      <c r="C260" s="61"/>
      <c r="D260" s="201" t="s">
        <v>311</v>
      </c>
      <c r="E260" s="61"/>
      <c r="F260" s="238" t="s">
        <v>489</v>
      </c>
      <c r="G260" s="61"/>
      <c r="H260" s="61"/>
      <c r="I260" s="157"/>
      <c r="J260" s="61"/>
      <c r="K260" s="61"/>
      <c r="L260" s="59"/>
      <c r="M260" s="237"/>
      <c r="N260" s="40"/>
      <c r="O260" s="40"/>
      <c r="P260" s="40"/>
      <c r="Q260" s="40"/>
      <c r="R260" s="40"/>
      <c r="S260" s="40"/>
      <c r="T260" s="76"/>
      <c r="AT260" s="22" t="s">
        <v>311</v>
      </c>
      <c r="AU260" s="22" t="s">
        <v>162</v>
      </c>
    </row>
    <row r="261" spans="2:65" s="11" customFormat="1" ht="13.5">
      <c r="B261" s="199"/>
      <c r="C261" s="200"/>
      <c r="D261" s="201" t="s">
        <v>164</v>
      </c>
      <c r="E261" s="202" t="s">
        <v>24</v>
      </c>
      <c r="F261" s="203" t="s">
        <v>490</v>
      </c>
      <c r="G261" s="200"/>
      <c r="H261" s="204">
        <v>6.89</v>
      </c>
      <c r="I261" s="205"/>
      <c r="J261" s="200"/>
      <c r="K261" s="200"/>
      <c r="L261" s="206"/>
      <c r="M261" s="207"/>
      <c r="N261" s="208"/>
      <c r="O261" s="208"/>
      <c r="P261" s="208"/>
      <c r="Q261" s="208"/>
      <c r="R261" s="208"/>
      <c r="S261" s="208"/>
      <c r="T261" s="209"/>
      <c r="AT261" s="210" t="s">
        <v>164</v>
      </c>
      <c r="AU261" s="210" t="s">
        <v>162</v>
      </c>
      <c r="AV261" s="11" t="s">
        <v>162</v>
      </c>
      <c r="AW261" s="11" t="s">
        <v>166</v>
      </c>
      <c r="AX261" s="11" t="s">
        <v>80</v>
      </c>
      <c r="AY261" s="210" t="s">
        <v>154</v>
      </c>
    </row>
    <row r="262" spans="2:65" s="12" customFormat="1" ht="13.5">
      <c r="B262" s="211"/>
      <c r="C262" s="212"/>
      <c r="D262" s="213" t="s">
        <v>164</v>
      </c>
      <c r="E262" s="214" t="s">
        <v>24</v>
      </c>
      <c r="F262" s="215" t="s">
        <v>167</v>
      </c>
      <c r="G262" s="212"/>
      <c r="H262" s="216">
        <v>6.89</v>
      </c>
      <c r="I262" s="217"/>
      <c r="J262" s="212"/>
      <c r="K262" s="212"/>
      <c r="L262" s="218"/>
      <c r="M262" s="219"/>
      <c r="N262" s="220"/>
      <c r="O262" s="220"/>
      <c r="P262" s="220"/>
      <c r="Q262" s="220"/>
      <c r="R262" s="220"/>
      <c r="S262" s="220"/>
      <c r="T262" s="221"/>
      <c r="AT262" s="222" t="s">
        <v>164</v>
      </c>
      <c r="AU262" s="222" t="s">
        <v>162</v>
      </c>
      <c r="AV262" s="12" t="s">
        <v>161</v>
      </c>
      <c r="AW262" s="12" t="s">
        <v>166</v>
      </c>
      <c r="AX262" s="12" t="s">
        <v>25</v>
      </c>
      <c r="AY262" s="222" t="s">
        <v>154</v>
      </c>
    </row>
    <row r="263" spans="2:65" s="1" customFormat="1" ht="31.5" customHeight="1">
      <c r="B263" s="39"/>
      <c r="C263" s="187" t="s">
        <v>491</v>
      </c>
      <c r="D263" s="187" t="s">
        <v>156</v>
      </c>
      <c r="E263" s="188" t="s">
        <v>492</v>
      </c>
      <c r="F263" s="189" t="s">
        <v>493</v>
      </c>
      <c r="G263" s="190" t="s">
        <v>159</v>
      </c>
      <c r="H263" s="191">
        <v>12.93</v>
      </c>
      <c r="I263" s="192"/>
      <c r="J263" s="193">
        <f>ROUND(I263*H263,2)</f>
        <v>0</v>
      </c>
      <c r="K263" s="189" t="s">
        <v>160</v>
      </c>
      <c r="L263" s="59"/>
      <c r="M263" s="194" t="s">
        <v>24</v>
      </c>
      <c r="N263" s="195" t="s">
        <v>52</v>
      </c>
      <c r="O263" s="40"/>
      <c r="P263" s="196">
        <f>O263*H263</f>
        <v>0</v>
      </c>
      <c r="Q263" s="196">
        <v>0</v>
      </c>
      <c r="R263" s="196">
        <f>Q263*H263</f>
        <v>0</v>
      </c>
      <c r="S263" s="196">
        <v>0</v>
      </c>
      <c r="T263" s="197">
        <f>S263*H263</f>
        <v>0</v>
      </c>
      <c r="AR263" s="22" t="s">
        <v>161</v>
      </c>
      <c r="AT263" s="22" t="s">
        <v>156</v>
      </c>
      <c r="AU263" s="22" t="s">
        <v>162</v>
      </c>
      <c r="AY263" s="22" t="s">
        <v>154</v>
      </c>
      <c r="BE263" s="198">
        <f>IF(N263="základní",J263,0)</f>
        <v>0</v>
      </c>
      <c r="BF263" s="198">
        <f>IF(N263="snížená",J263,0)</f>
        <v>0</v>
      </c>
      <c r="BG263" s="198">
        <f>IF(N263="zákl. přenesená",J263,0)</f>
        <v>0</v>
      </c>
      <c r="BH263" s="198">
        <f>IF(N263="sníž. přenesená",J263,0)</f>
        <v>0</v>
      </c>
      <c r="BI263" s="198">
        <f>IF(N263="nulová",J263,0)</f>
        <v>0</v>
      </c>
      <c r="BJ263" s="22" t="s">
        <v>162</v>
      </c>
      <c r="BK263" s="198">
        <f>ROUND(I263*H263,2)</f>
        <v>0</v>
      </c>
      <c r="BL263" s="22" t="s">
        <v>161</v>
      </c>
      <c r="BM263" s="22" t="s">
        <v>494</v>
      </c>
    </row>
    <row r="264" spans="2:65" s="1" customFormat="1" ht="31.5" customHeight="1">
      <c r="B264" s="39"/>
      <c r="C264" s="187" t="s">
        <v>495</v>
      </c>
      <c r="D264" s="187" t="s">
        <v>156</v>
      </c>
      <c r="E264" s="188" t="s">
        <v>496</v>
      </c>
      <c r="F264" s="189" t="s">
        <v>497</v>
      </c>
      <c r="G264" s="190" t="s">
        <v>159</v>
      </c>
      <c r="H264" s="191">
        <v>2.4300000000000002</v>
      </c>
      <c r="I264" s="192"/>
      <c r="J264" s="193">
        <f>ROUND(I264*H264,2)</f>
        <v>0</v>
      </c>
      <c r="K264" s="189" t="s">
        <v>160</v>
      </c>
      <c r="L264" s="59"/>
      <c r="M264" s="194" t="s">
        <v>24</v>
      </c>
      <c r="N264" s="195" t="s">
        <v>52</v>
      </c>
      <c r="O264" s="40"/>
      <c r="P264" s="196">
        <f>O264*H264</f>
        <v>0</v>
      </c>
      <c r="Q264" s="196">
        <v>0</v>
      </c>
      <c r="R264" s="196">
        <f>Q264*H264</f>
        <v>0</v>
      </c>
      <c r="S264" s="196">
        <v>0</v>
      </c>
      <c r="T264" s="197">
        <f>S264*H264</f>
        <v>0</v>
      </c>
      <c r="AR264" s="22" t="s">
        <v>161</v>
      </c>
      <c r="AT264" s="22" t="s">
        <v>156</v>
      </c>
      <c r="AU264" s="22" t="s">
        <v>162</v>
      </c>
      <c r="AY264" s="22" t="s">
        <v>154</v>
      </c>
      <c r="BE264" s="198">
        <f>IF(N264="základní",J264,0)</f>
        <v>0</v>
      </c>
      <c r="BF264" s="198">
        <f>IF(N264="snížená",J264,0)</f>
        <v>0</v>
      </c>
      <c r="BG264" s="198">
        <f>IF(N264="zákl. přenesená",J264,0)</f>
        <v>0</v>
      </c>
      <c r="BH264" s="198">
        <f>IF(N264="sníž. přenesená",J264,0)</f>
        <v>0</v>
      </c>
      <c r="BI264" s="198">
        <f>IF(N264="nulová",J264,0)</f>
        <v>0</v>
      </c>
      <c r="BJ264" s="22" t="s">
        <v>162</v>
      </c>
      <c r="BK264" s="198">
        <f>ROUND(I264*H264,2)</f>
        <v>0</v>
      </c>
      <c r="BL264" s="22" t="s">
        <v>161</v>
      </c>
      <c r="BM264" s="22" t="s">
        <v>498</v>
      </c>
    </row>
    <row r="265" spans="2:65" s="1" customFormat="1" ht="31.5" customHeight="1">
      <c r="B265" s="39"/>
      <c r="C265" s="187" t="s">
        <v>499</v>
      </c>
      <c r="D265" s="187" t="s">
        <v>156</v>
      </c>
      <c r="E265" s="188" t="s">
        <v>500</v>
      </c>
      <c r="F265" s="189" t="s">
        <v>501</v>
      </c>
      <c r="G265" s="190" t="s">
        <v>159</v>
      </c>
      <c r="H265" s="191">
        <v>7.99</v>
      </c>
      <c r="I265" s="192"/>
      <c r="J265" s="193">
        <f>ROUND(I265*H265,2)</f>
        <v>0</v>
      </c>
      <c r="K265" s="189" t="s">
        <v>160</v>
      </c>
      <c r="L265" s="59"/>
      <c r="M265" s="194" t="s">
        <v>24</v>
      </c>
      <c r="N265" s="195" t="s">
        <v>52</v>
      </c>
      <c r="O265" s="40"/>
      <c r="P265" s="196">
        <f>O265*H265</f>
        <v>0</v>
      </c>
      <c r="Q265" s="196">
        <v>0</v>
      </c>
      <c r="R265" s="196">
        <f>Q265*H265</f>
        <v>0</v>
      </c>
      <c r="S265" s="196">
        <v>0</v>
      </c>
      <c r="T265" s="197">
        <f>S265*H265</f>
        <v>0</v>
      </c>
      <c r="AR265" s="22" t="s">
        <v>161</v>
      </c>
      <c r="AT265" s="22" t="s">
        <v>156</v>
      </c>
      <c r="AU265" s="22" t="s">
        <v>162</v>
      </c>
      <c r="AY265" s="22" t="s">
        <v>154</v>
      </c>
      <c r="BE265" s="198">
        <f>IF(N265="základní",J265,0)</f>
        <v>0</v>
      </c>
      <c r="BF265" s="198">
        <f>IF(N265="snížená",J265,0)</f>
        <v>0</v>
      </c>
      <c r="BG265" s="198">
        <f>IF(N265="zákl. přenesená",J265,0)</f>
        <v>0</v>
      </c>
      <c r="BH265" s="198">
        <f>IF(N265="sníž. přenesená",J265,0)</f>
        <v>0</v>
      </c>
      <c r="BI265" s="198">
        <f>IF(N265="nulová",J265,0)</f>
        <v>0</v>
      </c>
      <c r="BJ265" s="22" t="s">
        <v>162</v>
      </c>
      <c r="BK265" s="198">
        <f>ROUND(I265*H265,2)</f>
        <v>0</v>
      </c>
      <c r="BL265" s="22" t="s">
        <v>161</v>
      </c>
      <c r="BM265" s="22" t="s">
        <v>502</v>
      </c>
    </row>
    <row r="266" spans="2:65" s="1" customFormat="1" ht="31.5" customHeight="1">
      <c r="B266" s="39"/>
      <c r="C266" s="187" t="s">
        <v>503</v>
      </c>
      <c r="D266" s="187" t="s">
        <v>156</v>
      </c>
      <c r="E266" s="188" t="s">
        <v>504</v>
      </c>
      <c r="F266" s="189" t="s">
        <v>505</v>
      </c>
      <c r="G266" s="190" t="s">
        <v>159</v>
      </c>
      <c r="H266" s="191">
        <v>0.37</v>
      </c>
      <c r="I266" s="192"/>
      <c r="J266" s="193">
        <f>ROUND(I266*H266,2)</f>
        <v>0</v>
      </c>
      <c r="K266" s="189" t="s">
        <v>160</v>
      </c>
      <c r="L266" s="59"/>
      <c r="M266" s="194" t="s">
        <v>24</v>
      </c>
      <c r="N266" s="195" t="s">
        <v>52</v>
      </c>
      <c r="O266" s="40"/>
      <c r="P266" s="196">
        <f>O266*H266</f>
        <v>0</v>
      </c>
      <c r="Q266" s="196">
        <v>0.505</v>
      </c>
      <c r="R266" s="196">
        <f>Q266*H266</f>
        <v>0.18684999999999999</v>
      </c>
      <c r="S266" s="196">
        <v>0</v>
      </c>
      <c r="T266" s="197">
        <f>S266*H266</f>
        <v>0</v>
      </c>
      <c r="AR266" s="22" t="s">
        <v>161</v>
      </c>
      <c r="AT266" s="22" t="s">
        <v>156</v>
      </c>
      <c r="AU266" s="22" t="s">
        <v>162</v>
      </c>
      <c r="AY266" s="22" t="s">
        <v>154</v>
      </c>
      <c r="BE266" s="198">
        <f>IF(N266="základní",J266,0)</f>
        <v>0</v>
      </c>
      <c r="BF266" s="198">
        <f>IF(N266="snížená",J266,0)</f>
        <v>0</v>
      </c>
      <c r="BG266" s="198">
        <f>IF(N266="zákl. přenesená",J266,0)</f>
        <v>0</v>
      </c>
      <c r="BH266" s="198">
        <f>IF(N266="sníž. přenesená",J266,0)</f>
        <v>0</v>
      </c>
      <c r="BI266" s="198">
        <f>IF(N266="nulová",J266,0)</f>
        <v>0</v>
      </c>
      <c r="BJ266" s="22" t="s">
        <v>162</v>
      </c>
      <c r="BK266" s="198">
        <f>ROUND(I266*H266,2)</f>
        <v>0</v>
      </c>
      <c r="BL266" s="22" t="s">
        <v>161</v>
      </c>
      <c r="BM266" s="22" t="s">
        <v>506</v>
      </c>
    </row>
    <row r="267" spans="2:65" s="1" customFormat="1" ht="22.5" customHeight="1">
      <c r="B267" s="39"/>
      <c r="C267" s="187" t="s">
        <v>507</v>
      </c>
      <c r="D267" s="187" t="s">
        <v>156</v>
      </c>
      <c r="E267" s="188" t="s">
        <v>508</v>
      </c>
      <c r="F267" s="189" t="s">
        <v>509</v>
      </c>
      <c r="G267" s="190" t="s">
        <v>254</v>
      </c>
      <c r="H267" s="191">
        <v>9.6000000000000002E-2</v>
      </c>
      <c r="I267" s="192"/>
      <c r="J267" s="193">
        <f>ROUND(I267*H267,2)</f>
        <v>0</v>
      </c>
      <c r="K267" s="189" t="s">
        <v>160</v>
      </c>
      <c r="L267" s="59"/>
      <c r="M267" s="194" t="s">
        <v>24</v>
      </c>
      <c r="N267" s="195" t="s">
        <v>52</v>
      </c>
      <c r="O267" s="40"/>
      <c r="P267" s="196">
        <f>O267*H267</f>
        <v>0</v>
      </c>
      <c r="Q267" s="196">
        <v>1.0530600000000001</v>
      </c>
      <c r="R267" s="196">
        <f>Q267*H267</f>
        <v>0.10109376000000002</v>
      </c>
      <c r="S267" s="196">
        <v>0</v>
      </c>
      <c r="T267" s="197">
        <f>S267*H267</f>
        <v>0</v>
      </c>
      <c r="AR267" s="22" t="s">
        <v>161</v>
      </c>
      <c r="AT267" s="22" t="s">
        <v>156</v>
      </c>
      <c r="AU267" s="22" t="s">
        <v>162</v>
      </c>
      <c r="AY267" s="22" t="s">
        <v>154</v>
      </c>
      <c r="BE267" s="198">
        <f>IF(N267="základní",J267,0)</f>
        <v>0</v>
      </c>
      <c r="BF267" s="198">
        <f>IF(N267="snížená",J267,0)</f>
        <v>0</v>
      </c>
      <c r="BG267" s="198">
        <f>IF(N267="zákl. přenesená",J267,0)</f>
        <v>0</v>
      </c>
      <c r="BH267" s="198">
        <f>IF(N267="sníž. přenesená",J267,0)</f>
        <v>0</v>
      </c>
      <c r="BI267" s="198">
        <f>IF(N267="nulová",J267,0)</f>
        <v>0</v>
      </c>
      <c r="BJ267" s="22" t="s">
        <v>162</v>
      </c>
      <c r="BK267" s="198">
        <f>ROUND(I267*H267,2)</f>
        <v>0</v>
      </c>
      <c r="BL267" s="22" t="s">
        <v>161</v>
      </c>
      <c r="BM267" s="22" t="s">
        <v>510</v>
      </c>
    </row>
    <row r="268" spans="2:65" s="11" customFormat="1" ht="13.5">
      <c r="B268" s="199"/>
      <c r="C268" s="200"/>
      <c r="D268" s="201" t="s">
        <v>164</v>
      </c>
      <c r="E268" s="202" t="s">
        <v>24</v>
      </c>
      <c r="F268" s="203" t="s">
        <v>511</v>
      </c>
      <c r="G268" s="200"/>
      <c r="H268" s="204">
        <v>9.6000000000000002E-2</v>
      </c>
      <c r="I268" s="205"/>
      <c r="J268" s="200"/>
      <c r="K268" s="200"/>
      <c r="L268" s="206"/>
      <c r="M268" s="207"/>
      <c r="N268" s="208"/>
      <c r="O268" s="208"/>
      <c r="P268" s="208"/>
      <c r="Q268" s="208"/>
      <c r="R268" s="208"/>
      <c r="S268" s="208"/>
      <c r="T268" s="209"/>
      <c r="AT268" s="210" t="s">
        <v>164</v>
      </c>
      <c r="AU268" s="210" t="s">
        <v>162</v>
      </c>
      <c r="AV268" s="11" t="s">
        <v>162</v>
      </c>
      <c r="AW268" s="11" t="s">
        <v>166</v>
      </c>
      <c r="AX268" s="11" t="s">
        <v>80</v>
      </c>
      <c r="AY268" s="210" t="s">
        <v>154</v>
      </c>
    </row>
    <row r="269" spans="2:65" s="12" customFormat="1" ht="13.5">
      <c r="B269" s="211"/>
      <c r="C269" s="212"/>
      <c r="D269" s="213" t="s">
        <v>164</v>
      </c>
      <c r="E269" s="214" t="s">
        <v>24</v>
      </c>
      <c r="F269" s="215" t="s">
        <v>167</v>
      </c>
      <c r="G269" s="212"/>
      <c r="H269" s="216">
        <v>9.6000000000000002E-2</v>
      </c>
      <c r="I269" s="217"/>
      <c r="J269" s="212"/>
      <c r="K269" s="212"/>
      <c r="L269" s="218"/>
      <c r="M269" s="219"/>
      <c r="N269" s="220"/>
      <c r="O269" s="220"/>
      <c r="P269" s="220"/>
      <c r="Q269" s="220"/>
      <c r="R269" s="220"/>
      <c r="S269" s="220"/>
      <c r="T269" s="221"/>
      <c r="AT269" s="222" t="s">
        <v>164</v>
      </c>
      <c r="AU269" s="222" t="s">
        <v>162</v>
      </c>
      <c r="AV269" s="12" t="s">
        <v>161</v>
      </c>
      <c r="AW269" s="12" t="s">
        <v>166</v>
      </c>
      <c r="AX269" s="12" t="s">
        <v>25</v>
      </c>
      <c r="AY269" s="222" t="s">
        <v>154</v>
      </c>
    </row>
    <row r="270" spans="2:65" s="1" customFormat="1" ht="31.5" customHeight="1">
      <c r="B270" s="39"/>
      <c r="C270" s="187" t="s">
        <v>512</v>
      </c>
      <c r="D270" s="187" t="s">
        <v>156</v>
      </c>
      <c r="E270" s="188" t="s">
        <v>513</v>
      </c>
      <c r="F270" s="189" t="s">
        <v>514</v>
      </c>
      <c r="G270" s="190" t="s">
        <v>197</v>
      </c>
      <c r="H270" s="191">
        <v>66.480999999999995</v>
      </c>
      <c r="I270" s="192"/>
      <c r="J270" s="193">
        <f>ROUND(I270*H270,2)</f>
        <v>0</v>
      </c>
      <c r="K270" s="189" t="s">
        <v>160</v>
      </c>
      <c r="L270" s="59"/>
      <c r="M270" s="194" t="s">
        <v>24</v>
      </c>
      <c r="N270" s="195" t="s">
        <v>52</v>
      </c>
      <c r="O270" s="40"/>
      <c r="P270" s="196">
        <f>O270*H270</f>
        <v>0</v>
      </c>
      <c r="Q270" s="196">
        <v>0.20802000000000001</v>
      </c>
      <c r="R270" s="196">
        <f>Q270*H270</f>
        <v>13.829377619999999</v>
      </c>
      <c r="S270" s="196">
        <v>0</v>
      </c>
      <c r="T270" s="197">
        <f>S270*H270</f>
        <v>0</v>
      </c>
      <c r="AR270" s="22" t="s">
        <v>161</v>
      </c>
      <c r="AT270" s="22" t="s">
        <v>156</v>
      </c>
      <c r="AU270" s="22" t="s">
        <v>162</v>
      </c>
      <c r="AY270" s="22" t="s">
        <v>154</v>
      </c>
      <c r="BE270" s="198">
        <f>IF(N270="základní",J270,0)</f>
        <v>0</v>
      </c>
      <c r="BF270" s="198">
        <f>IF(N270="snížená",J270,0)</f>
        <v>0</v>
      </c>
      <c r="BG270" s="198">
        <f>IF(N270="zákl. přenesená",J270,0)</f>
        <v>0</v>
      </c>
      <c r="BH270" s="198">
        <f>IF(N270="sníž. přenesená",J270,0)</f>
        <v>0</v>
      </c>
      <c r="BI270" s="198">
        <f>IF(N270="nulová",J270,0)</f>
        <v>0</v>
      </c>
      <c r="BJ270" s="22" t="s">
        <v>162</v>
      </c>
      <c r="BK270" s="198">
        <f>ROUND(I270*H270,2)</f>
        <v>0</v>
      </c>
      <c r="BL270" s="22" t="s">
        <v>161</v>
      </c>
      <c r="BM270" s="22" t="s">
        <v>515</v>
      </c>
    </row>
    <row r="271" spans="2:65" s="11" customFormat="1" ht="13.5">
      <c r="B271" s="199"/>
      <c r="C271" s="200"/>
      <c r="D271" s="201" t="s">
        <v>164</v>
      </c>
      <c r="E271" s="202" t="s">
        <v>24</v>
      </c>
      <c r="F271" s="203" t="s">
        <v>516</v>
      </c>
      <c r="G271" s="200"/>
      <c r="H271" s="204">
        <v>66.480999999999995</v>
      </c>
      <c r="I271" s="205"/>
      <c r="J271" s="200"/>
      <c r="K271" s="200"/>
      <c r="L271" s="206"/>
      <c r="M271" s="207"/>
      <c r="N271" s="208"/>
      <c r="O271" s="208"/>
      <c r="P271" s="208"/>
      <c r="Q271" s="208"/>
      <c r="R271" s="208"/>
      <c r="S271" s="208"/>
      <c r="T271" s="209"/>
      <c r="AT271" s="210" t="s">
        <v>164</v>
      </c>
      <c r="AU271" s="210" t="s">
        <v>162</v>
      </c>
      <c r="AV271" s="11" t="s">
        <v>162</v>
      </c>
      <c r="AW271" s="11" t="s">
        <v>166</v>
      </c>
      <c r="AX271" s="11" t="s">
        <v>80</v>
      </c>
      <c r="AY271" s="210" t="s">
        <v>154</v>
      </c>
    </row>
    <row r="272" spans="2:65" s="12" customFormat="1" ht="13.5">
      <c r="B272" s="211"/>
      <c r="C272" s="212"/>
      <c r="D272" s="213" t="s">
        <v>164</v>
      </c>
      <c r="E272" s="214" t="s">
        <v>24</v>
      </c>
      <c r="F272" s="215" t="s">
        <v>167</v>
      </c>
      <c r="G272" s="212"/>
      <c r="H272" s="216">
        <v>66.480999999999995</v>
      </c>
      <c r="I272" s="217"/>
      <c r="J272" s="212"/>
      <c r="K272" s="212"/>
      <c r="L272" s="218"/>
      <c r="M272" s="219"/>
      <c r="N272" s="220"/>
      <c r="O272" s="220"/>
      <c r="P272" s="220"/>
      <c r="Q272" s="220"/>
      <c r="R272" s="220"/>
      <c r="S272" s="220"/>
      <c r="T272" s="221"/>
      <c r="AT272" s="222" t="s">
        <v>164</v>
      </c>
      <c r="AU272" s="222" t="s">
        <v>162</v>
      </c>
      <c r="AV272" s="12" t="s">
        <v>161</v>
      </c>
      <c r="AW272" s="12" t="s">
        <v>166</v>
      </c>
      <c r="AX272" s="12" t="s">
        <v>25</v>
      </c>
      <c r="AY272" s="222" t="s">
        <v>154</v>
      </c>
    </row>
    <row r="273" spans="2:65" s="1" customFormat="1" ht="31.5" customHeight="1">
      <c r="B273" s="39"/>
      <c r="C273" s="187" t="s">
        <v>517</v>
      </c>
      <c r="D273" s="187" t="s">
        <v>156</v>
      </c>
      <c r="E273" s="188" t="s">
        <v>518</v>
      </c>
      <c r="F273" s="189" t="s">
        <v>519</v>
      </c>
      <c r="G273" s="190" t="s">
        <v>223</v>
      </c>
      <c r="H273" s="191">
        <v>57.54</v>
      </c>
      <c r="I273" s="192"/>
      <c r="J273" s="193">
        <f>ROUND(I273*H273,2)</f>
        <v>0</v>
      </c>
      <c r="K273" s="189" t="s">
        <v>160</v>
      </c>
      <c r="L273" s="59"/>
      <c r="M273" s="194" t="s">
        <v>24</v>
      </c>
      <c r="N273" s="195" t="s">
        <v>52</v>
      </c>
      <c r="O273" s="40"/>
      <c r="P273" s="196">
        <f>O273*H273</f>
        <v>0</v>
      </c>
      <c r="Q273" s="196">
        <v>0.19747999999999999</v>
      </c>
      <c r="R273" s="196">
        <f>Q273*H273</f>
        <v>11.362999199999999</v>
      </c>
      <c r="S273" s="196">
        <v>0</v>
      </c>
      <c r="T273" s="197">
        <f>S273*H273</f>
        <v>0</v>
      </c>
      <c r="AR273" s="22" t="s">
        <v>161</v>
      </c>
      <c r="AT273" s="22" t="s">
        <v>156</v>
      </c>
      <c r="AU273" s="22" t="s">
        <v>162</v>
      </c>
      <c r="AY273" s="22" t="s">
        <v>154</v>
      </c>
      <c r="BE273" s="198">
        <f>IF(N273="základní",J273,0)</f>
        <v>0</v>
      </c>
      <c r="BF273" s="198">
        <f>IF(N273="snížená",J273,0)</f>
        <v>0</v>
      </c>
      <c r="BG273" s="198">
        <f>IF(N273="zákl. přenesená",J273,0)</f>
        <v>0</v>
      </c>
      <c r="BH273" s="198">
        <f>IF(N273="sníž. přenesená",J273,0)</f>
        <v>0</v>
      </c>
      <c r="BI273" s="198">
        <f>IF(N273="nulová",J273,0)</f>
        <v>0</v>
      </c>
      <c r="BJ273" s="22" t="s">
        <v>162</v>
      </c>
      <c r="BK273" s="198">
        <f>ROUND(I273*H273,2)</f>
        <v>0</v>
      </c>
      <c r="BL273" s="22" t="s">
        <v>161</v>
      </c>
      <c r="BM273" s="22" t="s">
        <v>520</v>
      </c>
    </row>
    <row r="274" spans="2:65" s="11" customFormat="1" ht="13.5">
      <c r="B274" s="199"/>
      <c r="C274" s="200"/>
      <c r="D274" s="201" t="s">
        <v>164</v>
      </c>
      <c r="E274" s="202" t="s">
        <v>24</v>
      </c>
      <c r="F274" s="203" t="s">
        <v>521</v>
      </c>
      <c r="G274" s="200"/>
      <c r="H274" s="204">
        <v>57.54</v>
      </c>
      <c r="I274" s="205"/>
      <c r="J274" s="200"/>
      <c r="K274" s="200"/>
      <c r="L274" s="206"/>
      <c r="M274" s="207"/>
      <c r="N274" s="208"/>
      <c r="O274" s="208"/>
      <c r="P274" s="208"/>
      <c r="Q274" s="208"/>
      <c r="R274" s="208"/>
      <c r="S274" s="208"/>
      <c r="T274" s="209"/>
      <c r="AT274" s="210" t="s">
        <v>164</v>
      </c>
      <c r="AU274" s="210" t="s">
        <v>162</v>
      </c>
      <c r="AV274" s="11" t="s">
        <v>162</v>
      </c>
      <c r="AW274" s="11" t="s">
        <v>166</v>
      </c>
      <c r="AX274" s="11" t="s">
        <v>80</v>
      </c>
      <c r="AY274" s="210" t="s">
        <v>154</v>
      </c>
    </row>
    <row r="275" spans="2:65" s="12" customFormat="1" ht="13.5">
      <c r="B275" s="211"/>
      <c r="C275" s="212"/>
      <c r="D275" s="201" t="s">
        <v>164</v>
      </c>
      <c r="E275" s="223" t="s">
        <v>24</v>
      </c>
      <c r="F275" s="224" t="s">
        <v>167</v>
      </c>
      <c r="G275" s="212"/>
      <c r="H275" s="225">
        <v>57.54</v>
      </c>
      <c r="I275" s="217"/>
      <c r="J275" s="212"/>
      <c r="K275" s="212"/>
      <c r="L275" s="218"/>
      <c r="M275" s="219"/>
      <c r="N275" s="220"/>
      <c r="O275" s="220"/>
      <c r="P275" s="220"/>
      <c r="Q275" s="220"/>
      <c r="R275" s="220"/>
      <c r="S275" s="220"/>
      <c r="T275" s="221"/>
      <c r="AT275" s="222" t="s">
        <v>164</v>
      </c>
      <c r="AU275" s="222" t="s">
        <v>162</v>
      </c>
      <c r="AV275" s="12" t="s">
        <v>161</v>
      </c>
      <c r="AW275" s="12" t="s">
        <v>166</v>
      </c>
      <c r="AX275" s="12" t="s">
        <v>25</v>
      </c>
      <c r="AY275" s="222" t="s">
        <v>154</v>
      </c>
    </row>
    <row r="276" spans="2:65" s="10" customFormat="1" ht="29.85" customHeight="1">
      <c r="B276" s="170"/>
      <c r="C276" s="171"/>
      <c r="D276" s="184" t="s">
        <v>79</v>
      </c>
      <c r="E276" s="185" t="s">
        <v>200</v>
      </c>
      <c r="F276" s="185" t="s">
        <v>522</v>
      </c>
      <c r="G276" s="171"/>
      <c r="H276" s="171"/>
      <c r="I276" s="174"/>
      <c r="J276" s="186">
        <f>BK276</f>
        <v>0</v>
      </c>
      <c r="K276" s="171"/>
      <c r="L276" s="176"/>
      <c r="M276" s="177"/>
      <c r="N276" s="178"/>
      <c r="O276" s="178"/>
      <c r="P276" s="179">
        <f>SUM(P277:P352)</f>
        <v>0</v>
      </c>
      <c r="Q276" s="178"/>
      <c r="R276" s="179">
        <f>SUM(R277:R352)</f>
        <v>1.4452164999999999</v>
      </c>
      <c r="S276" s="178"/>
      <c r="T276" s="180">
        <f>SUM(T277:T352)</f>
        <v>72.395495000000011</v>
      </c>
      <c r="AR276" s="181" t="s">
        <v>25</v>
      </c>
      <c r="AT276" s="182" t="s">
        <v>79</v>
      </c>
      <c r="AU276" s="182" t="s">
        <v>25</v>
      </c>
      <c r="AY276" s="181" t="s">
        <v>154</v>
      </c>
      <c r="BK276" s="183">
        <f>SUM(BK277:BK352)</f>
        <v>0</v>
      </c>
    </row>
    <row r="277" spans="2:65" s="1" customFormat="1" ht="31.5" customHeight="1">
      <c r="B277" s="39"/>
      <c r="C277" s="187" t="s">
        <v>523</v>
      </c>
      <c r="D277" s="187" t="s">
        <v>156</v>
      </c>
      <c r="E277" s="188" t="s">
        <v>524</v>
      </c>
      <c r="F277" s="189" t="s">
        <v>525</v>
      </c>
      <c r="G277" s="190" t="s">
        <v>197</v>
      </c>
      <c r="H277" s="191">
        <v>381.65600000000001</v>
      </c>
      <c r="I277" s="192"/>
      <c r="J277" s="193">
        <f>ROUND(I277*H277,2)</f>
        <v>0</v>
      </c>
      <c r="K277" s="189" t="s">
        <v>160</v>
      </c>
      <c r="L277" s="59"/>
      <c r="M277" s="194" t="s">
        <v>24</v>
      </c>
      <c r="N277" s="195" t="s">
        <v>52</v>
      </c>
      <c r="O277" s="40"/>
      <c r="P277" s="196">
        <f>O277*H277</f>
        <v>0</v>
      </c>
      <c r="Q277" s="196">
        <v>0</v>
      </c>
      <c r="R277" s="196">
        <f>Q277*H277</f>
        <v>0</v>
      </c>
      <c r="S277" s="196">
        <v>0</v>
      </c>
      <c r="T277" s="197">
        <f>S277*H277</f>
        <v>0</v>
      </c>
      <c r="AR277" s="22" t="s">
        <v>161</v>
      </c>
      <c r="AT277" s="22" t="s">
        <v>156</v>
      </c>
      <c r="AU277" s="22" t="s">
        <v>162</v>
      </c>
      <c r="AY277" s="22" t="s">
        <v>154</v>
      </c>
      <c r="BE277" s="198">
        <f>IF(N277="základní",J277,0)</f>
        <v>0</v>
      </c>
      <c r="BF277" s="198">
        <f>IF(N277="snížená",J277,0)</f>
        <v>0</v>
      </c>
      <c r="BG277" s="198">
        <f>IF(N277="zákl. přenesená",J277,0)</f>
        <v>0</v>
      </c>
      <c r="BH277" s="198">
        <f>IF(N277="sníž. přenesená",J277,0)</f>
        <v>0</v>
      </c>
      <c r="BI277" s="198">
        <f>IF(N277="nulová",J277,0)</f>
        <v>0</v>
      </c>
      <c r="BJ277" s="22" t="s">
        <v>162</v>
      </c>
      <c r="BK277" s="198">
        <f>ROUND(I277*H277,2)</f>
        <v>0</v>
      </c>
      <c r="BL277" s="22" t="s">
        <v>161</v>
      </c>
      <c r="BM277" s="22" t="s">
        <v>526</v>
      </c>
    </row>
    <row r="278" spans="2:65" s="11" customFormat="1" ht="13.5">
      <c r="B278" s="199"/>
      <c r="C278" s="200"/>
      <c r="D278" s="201" t="s">
        <v>164</v>
      </c>
      <c r="E278" s="202" t="s">
        <v>24</v>
      </c>
      <c r="F278" s="203" t="s">
        <v>527</v>
      </c>
      <c r="G278" s="200"/>
      <c r="H278" s="204">
        <v>381.65600000000001</v>
      </c>
      <c r="I278" s="205"/>
      <c r="J278" s="200"/>
      <c r="K278" s="200"/>
      <c r="L278" s="206"/>
      <c r="M278" s="207"/>
      <c r="N278" s="208"/>
      <c r="O278" s="208"/>
      <c r="P278" s="208"/>
      <c r="Q278" s="208"/>
      <c r="R278" s="208"/>
      <c r="S278" s="208"/>
      <c r="T278" s="209"/>
      <c r="AT278" s="210" t="s">
        <v>164</v>
      </c>
      <c r="AU278" s="210" t="s">
        <v>162</v>
      </c>
      <c r="AV278" s="11" t="s">
        <v>162</v>
      </c>
      <c r="AW278" s="11" t="s">
        <v>166</v>
      </c>
      <c r="AX278" s="11" t="s">
        <v>80</v>
      </c>
      <c r="AY278" s="210" t="s">
        <v>154</v>
      </c>
    </row>
    <row r="279" spans="2:65" s="12" customFormat="1" ht="13.5">
      <c r="B279" s="211"/>
      <c r="C279" s="212"/>
      <c r="D279" s="213" t="s">
        <v>164</v>
      </c>
      <c r="E279" s="214" t="s">
        <v>24</v>
      </c>
      <c r="F279" s="215" t="s">
        <v>167</v>
      </c>
      <c r="G279" s="212"/>
      <c r="H279" s="216">
        <v>381.65600000000001</v>
      </c>
      <c r="I279" s="217"/>
      <c r="J279" s="212"/>
      <c r="K279" s="212"/>
      <c r="L279" s="218"/>
      <c r="M279" s="219"/>
      <c r="N279" s="220"/>
      <c r="O279" s="220"/>
      <c r="P279" s="220"/>
      <c r="Q279" s="220"/>
      <c r="R279" s="220"/>
      <c r="S279" s="220"/>
      <c r="T279" s="221"/>
      <c r="AT279" s="222" t="s">
        <v>164</v>
      </c>
      <c r="AU279" s="222" t="s">
        <v>162</v>
      </c>
      <c r="AV279" s="12" t="s">
        <v>161</v>
      </c>
      <c r="AW279" s="12" t="s">
        <v>166</v>
      </c>
      <c r="AX279" s="12" t="s">
        <v>25</v>
      </c>
      <c r="AY279" s="222" t="s">
        <v>154</v>
      </c>
    </row>
    <row r="280" spans="2:65" s="1" customFormat="1" ht="44.25" customHeight="1">
      <c r="B280" s="39"/>
      <c r="C280" s="187" t="s">
        <v>528</v>
      </c>
      <c r="D280" s="187" t="s">
        <v>156</v>
      </c>
      <c r="E280" s="188" t="s">
        <v>529</v>
      </c>
      <c r="F280" s="189" t="s">
        <v>530</v>
      </c>
      <c r="G280" s="190" t="s">
        <v>197</v>
      </c>
      <c r="H280" s="191">
        <v>22899.360000000001</v>
      </c>
      <c r="I280" s="192"/>
      <c r="J280" s="193">
        <f>ROUND(I280*H280,2)</f>
        <v>0</v>
      </c>
      <c r="K280" s="189" t="s">
        <v>160</v>
      </c>
      <c r="L280" s="59"/>
      <c r="M280" s="194" t="s">
        <v>24</v>
      </c>
      <c r="N280" s="195" t="s">
        <v>52</v>
      </c>
      <c r="O280" s="40"/>
      <c r="P280" s="196">
        <f>O280*H280</f>
        <v>0</v>
      </c>
      <c r="Q280" s="196">
        <v>0</v>
      </c>
      <c r="R280" s="196">
        <f>Q280*H280</f>
        <v>0</v>
      </c>
      <c r="S280" s="196">
        <v>0</v>
      </c>
      <c r="T280" s="197">
        <f>S280*H280</f>
        <v>0</v>
      </c>
      <c r="AR280" s="22" t="s">
        <v>161</v>
      </c>
      <c r="AT280" s="22" t="s">
        <v>156</v>
      </c>
      <c r="AU280" s="22" t="s">
        <v>162</v>
      </c>
      <c r="AY280" s="22" t="s">
        <v>154</v>
      </c>
      <c r="BE280" s="198">
        <f>IF(N280="základní",J280,0)</f>
        <v>0</v>
      </c>
      <c r="BF280" s="198">
        <f>IF(N280="snížená",J280,0)</f>
        <v>0</v>
      </c>
      <c r="BG280" s="198">
        <f>IF(N280="zákl. přenesená",J280,0)</f>
        <v>0</v>
      </c>
      <c r="BH280" s="198">
        <f>IF(N280="sníž. přenesená",J280,0)</f>
        <v>0</v>
      </c>
      <c r="BI280" s="198">
        <f>IF(N280="nulová",J280,0)</f>
        <v>0</v>
      </c>
      <c r="BJ280" s="22" t="s">
        <v>162</v>
      </c>
      <c r="BK280" s="198">
        <f>ROUND(I280*H280,2)</f>
        <v>0</v>
      </c>
      <c r="BL280" s="22" t="s">
        <v>161</v>
      </c>
      <c r="BM280" s="22" t="s">
        <v>531</v>
      </c>
    </row>
    <row r="281" spans="2:65" s="11" customFormat="1" ht="13.5">
      <c r="B281" s="199"/>
      <c r="C281" s="200"/>
      <c r="D281" s="213" t="s">
        <v>164</v>
      </c>
      <c r="E281" s="200"/>
      <c r="F281" s="239" t="s">
        <v>532</v>
      </c>
      <c r="G281" s="200"/>
      <c r="H281" s="240">
        <v>22899.360000000001</v>
      </c>
      <c r="I281" s="205"/>
      <c r="J281" s="200"/>
      <c r="K281" s="200"/>
      <c r="L281" s="206"/>
      <c r="M281" s="207"/>
      <c r="N281" s="208"/>
      <c r="O281" s="208"/>
      <c r="P281" s="208"/>
      <c r="Q281" s="208"/>
      <c r="R281" s="208"/>
      <c r="S281" s="208"/>
      <c r="T281" s="209"/>
      <c r="AT281" s="210" t="s">
        <v>164</v>
      </c>
      <c r="AU281" s="210" t="s">
        <v>162</v>
      </c>
      <c r="AV281" s="11" t="s">
        <v>162</v>
      </c>
      <c r="AW281" s="11" t="s">
        <v>6</v>
      </c>
      <c r="AX281" s="11" t="s">
        <v>25</v>
      </c>
      <c r="AY281" s="210" t="s">
        <v>154</v>
      </c>
    </row>
    <row r="282" spans="2:65" s="1" customFormat="1" ht="31.5" customHeight="1">
      <c r="B282" s="39"/>
      <c r="C282" s="187" t="s">
        <v>533</v>
      </c>
      <c r="D282" s="187" t="s">
        <v>156</v>
      </c>
      <c r="E282" s="188" t="s">
        <v>534</v>
      </c>
      <c r="F282" s="189" t="s">
        <v>535</v>
      </c>
      <c r="G282" s="190" t="s">
        <v>197</v>
      </c>
      <c r="H282" s="191">
        <v>381.65600000000001</v>
      </c>
      <c r="I282" s="192"/>
      <c r="J282" s="193">
        <f t="shared" ref="J282:J290" si="0">ROUND(I282*H282,2)</f>
        <v>0</v>
      </c>
      <c r="K282" s="189" t="s">
        <v>160</v>
      </c>
      <c r="L282" s="59"/>
      <c r="M282" s="194" t="s">
        <v>24</v>
      </c>
      <c r="N282" s="195" t="s">
        <v>52</v>
      </c>
      <c r="O282" s="40"/>
      <c r="P282" s="196">
        <f t="shared" ref="P282:P290" si="1">O282*H282</f>
        <v>0</v>
      </c>
      <c r="Q282" s="196">
        <v>0</v>
      </c>
      <c r="R282" s="196">
        <f t="shared" ref="R282:R290" si="2">Q282*H282</f>
        <v>0</v>
      </c>
      <c r="S282" s="196">
        <v>0</v>
      </c>
      <c r="T282" s="197">
        <f t="shared" ref="T282:T290" si="3">S282*H282</f>
        <v>0</v>
      </c>
      <c r="AR282" s="22" t="s">
        <v>161</v>
      </c>
      <c r="AT282" s="22" t="s">
        <v>156</v>
      </c>
      <c r="AU282" s="22" t="s">
        <v>162</v>
      </c>
      <c r="AY282" s="22" t="s">
        <v>154</v>
      </c>
      <c r="BE282" s="198">
        <f t="shared" ref="BE282:BE290" si="4">IF(N282="základní",J282,0)</f>
        <v>0</v>
      </c>
      <c r="BF282" s="198">
        <f t="shared" ref="BF282:BF290" si="5">IF(N282="snížená",J282,0)</f>
        <v>0</v>
      </c>
      <c r="BG282" s="198">
        <f t="shared" ref="BG282:BG290" si="6">IF(N282="zákl. přenesená",J282,0)</f>
        <v>0</v>
      </c>
      <c r="BH282" s="198">
        <f t="shared" ref="BH282:BH290" si="7">IF(N282="sníž. přenesená",J282,0)</f>
        <v>0</v>
      </c>
      <c r="BI282" s="198">
        <f t="shared" ref="BI282:BI290" si="8">IF(N282="nulová",J282,0)</f>
        <v>0</v>
      </c>
      <c r="BJ282" s="22" t="s">
        <v>162</v>
      </c>
      <c r="BK282" s="198">
        <f t="shared" ref="BK282:BK290" si="9">ROUND(I282*H282,2)</f>
        <v>0</v>
      </c>
      <c r="BL282" s="22" t="s">
        <v>161</v>
      </c>
      <c r="BM282" s="22" t="s">
        <v>536</v>
      </c>
    </row>
    <row r="283" spans="2:65" s="1" customFormat="1" ht="22.5" customHeight="1">
      <c r="B283" s="39"/>
      <c r="C283" s="187" t="s">
        <v>537</v>
      </c>
      <c r="D283" s="187" t="s">
        <v>156</v>
      </c>
      <c r="E283" s="188" t="s">
        <v>538</v>
      </c>
      <c r="F283" s="189" t="s">
        <v>539</v>
      </c>
      <c r="G283" s="190" t="s">
        <v>197</v>
      </c>
      <c r="H283" s="191">
        <v>381.65600000000001</v>
      </c>
      <c r="I283" s="192"/>
      <c r="J283" s="193">
        <f t="shared" si="0"/>
        <v>0</v>
      </c>
      <c r="K283" s="189" t="s">
        <v>160</v>
      </c>
      <c r="L283" s="59"/>
      <c r="M283" s="194" t="s">
        <v>24</v>
      </c>
      <c r="N283" s="195" t="s">
        <v>52</v>
      </c>
      <c r="O283" s="40"/>
      <c r="P283" s="196">
        <f t="shared" si="1"/>
        <v>0</v>
      </c>
      <c r="Q283" s="196">
        <v>0</v>
      </c>
      <c r="R283" s="196">
        <f t="shared" si="2"/>
        <v>0</v>
      </c>
      <c r="S283" s="196">
        <v>0</v>
      </c>
      <c r="T283" s="197">
        <f t="shared" si="3"/>
        <v>0</v>
      </c>
      <c r="AR283" s="22" t="s">
        <v>161</v>
      </c>
      <c r="AT283" s="22" t="s">
        <v>156</v>
      </c>
      <c r="AU283" s="22" t="s">
        <v>162</v>
      </c>
      <c r="AY283" s="22" t="s">
        <v>154</v>
      </c>
      <c r="BE283" s="198">
        <f t="shared" si="4"/>
        <v>0</v>
      </c>
      <c r="BF283" s="198">
        <f t="shared" si="5"/>
        <v>0</v>
      </c>
      <c r="BG283" s="198">
        <f t="shared" si="6"/>
        <v>0</v>
      </c>
      <c r="BH283" s="198">
        <f t="shared" si="7"/>
        <v>0</v>
      </c>
      <c r="BI283" s="198">
        <f t="shared" si="8"/>
        <v>0</v>
      </c>
      <c r="BJ283" s="22" t="s">
        <v>162</v>
      </c>
      <c r="BK283" s="198">
        <f t="shared" si="9"/>
        <v>0</v>
      </c>
      <c r="BL283" s="22" t="s">
        <v>161</v>
      </c>
      <c r="BM283" s="22" t="s">
        <v>540</v>
      </c>
    </row>
    <row r="284" spans="2:65" s="1" customFormat="1" ht="22.5" customHeight="1">
      <c r="B284" s="39"/>
      <c r="C284" s="187" t="s">
        <v>541</v>
      </c>
      <c r="D284" s="187" t="s">
        <v>156</v>
      </c>
      <c r="E284" s="188" t="s">
        <v>542</v>
      </c>
      <c r="F284" s="189" t="s">
        <v>543</v>
      </c>
      <c r="G284" s="190" t="s">
        <v>197</v>
      </c>
      <c r="H284" s="191">
        <v>22899.360000000001</v>
      </c>
      <c r="I284" s="192"/>
      <c r="J284" s="193">
        <f t="shared" si="0"/>
        <v>0</v>
      </c>
      <c r="K284" s="189" t="s">
        <v>160</v>
      </c>
      <c r="L284" s="59"/>
      <c r="M284" s="194" t="s">
        <v>24</v>
      </c>
      <c r="N284" s="195" t="s">
        <v>52</v>
      </c>
      <c r="O284" s="40"/>
      <c r="P284" s="196">
        <f t="shared" si="1"/>
        <v>0</v>
      </c>
      <c r="Q284" s="196">
        <v>0</v>
      </c>
      <c r="R284" s="196">
        <f t="shared" si="2"/>
        <v>0</v>
      </c>
      <c r="S284" s="196">
        <v>0</v>
      </c>
      <c r="T284" s="197">
        <f t="shared" si="3"/>
        <v>0</v>
      </c>
      <c r="AR284" s="22" t="s">
        <v>161</v>
      </c>
      <c r="AT284" s="22" t="s">
        <v>156</v>
      </c>
      <c r="AU284" s="22" t="s">
        <v>162</v>
      </c>
      <c r="AY284" s="22" t="s">
        <v>154</v>
      </c>
      <c r="BE284" s="198">
        <f t="shared" si="4"/>
        <v>0</v>
      </c>
      <c r="BF284" s="198">
        <f t="shared" si="5"/>
        <v>0</v>
      </c>
      <c r="BG284" s="198">
        <f t="shared" si="6"/>
        <v>0</v>
      </c>
      <c r="BH284" s="198">
        <f t="shared" si="7"/>
        <v>0</v>
      </c>
      <c r="BI284" s="198">
        <f t="shared" si="8"/>
        <v>0</v>
      </c>
      <c r="BJ284" s="22" t="s">
        <v>162</v>
      </c>
      <c r="BK284" s="198">
        <f t="shared" si="9"/>
        <v>0</v>
      </c>
      <c r="BL284" s="22" t="s">
        <v>161</v>
      </c>
      <c r="BM284" s="22" t="s">
        <v>544</v>
      </c>
    </row>
    <row r="285" spans="2:65" s="1" customFormat="1" ht="22.5" customHeight="1">
      <c r="B285" s="39"/>
      <c r="C285" s="187" t="s">
        <v>545</v>
      </c>
      <c r="D285" s="187" t="s">
        <v>156</v>
      </c>
      <c r="E285" s="188" t="s">
        <v>546</v>
      </c>
      <c r="F285" s="189" t="s">
        <v>547</v>
      </c>
      <c r="G285" s="190" t="s">
        <v>197</v>
      </c>
      <c r="H285" s="191">
        <v>381.65600000000001</v>
      </c>
      <c r="I285" s="192"/>
      <c r="J285" s="193">
        <f t="shared" si="0"/>
        <v>0</v>
      </c>
      <c r="K285" s="189" t="s">
        <v>160</v>
      </c>
      <c r="L285" s="59"/>
      <c r="M285" s="194" t="s">
        <v>24</v>
      </c>
      <c r="N285" s="195" t="s">
        <v>52</v>
      </c>
      <c r="O285" s="40"/>
      <c r="P285" s="196">
        <f t="shared" si="1"/>
        <v>0</v>
      </c>
      <c r="Q285" s="196">
        <v>0</v>
      </c>
      <c r="R285" s="196">
        <f t="shared" si="2"/>
        <v>0</v>
      </c>
      <c r="S285" s="196">
        <v>0</v>
      </c>
      <c r="T285" s="197">
        <f t="shared" si="3"/>
        <v>0</v>
      </c>
      <c r="AR285" s="22" t="s">
        <v>161</v>
      </c>
      <c r="AT285" s="22" t="s">
        <v>156</v>
      </c>
      <c r="AU285" s="22" t="s">
        <v>162</v>
      </c>
      <c r="AY285" s="22" t="s">
        <v>154</v>
      </c>
      <c r="BE285" s="198">
        <f t="shared" si="4"/>
        <v>0</v>
      </c>
      <c r="BF285" s="198">
        <f t="shared" si="5"/>
        <v>0</v>
      </c>
      <c r="BG285" s="198">
        <f t="shared" si="6"/>
        <v>0</v>
      </c>
      <c r="BH285" s="198">
        <f t="shared" si="7"/>
        <v>0</v>
      </c>
      <c r="BI285" s="198">
        <f t="shared" si="8"/>
        <v>0</v>
      </c>
      <c r="BJ285" s="22" t="s">
        <v>162</v>
      </c>
      <c r="BK285" s="198">
        <f t="shared" si="9"/>
        <v>0</v>
      </c>
      <c r="BL285" s="22" t="s">
        <v>161</v>
      </c>
      <c r="BM285" s="22" t="s">
        <v>548</v>
      </c>
    </row>
    <row r="286" spans="2:65" s="1" customFormat="1" ht="31.5" customHeight="1">
      <c r="B286" s="39"/>
      <c r="C286" s="187" t="s">
        <v>549</v>
      </c>
      <c r="D286" s="187" t="s">
        <v>156</v>
      </c>
      <c r="E286" s="188" t="s">
        <v>550</v>
      </c>
      <c r="F286" s="189" t="s">
        <v>551</v>
      </c>
      <c r="G286" s="190" t="s">
        <v>197</v>
      </c>
      <c r="H286" s="191">
        <v>150</v>
      </c>
      <c r="I286" s="192"/>
      <c r="J286" s="193">
        <f t="shared" si="0"/>
        <v>0</v>
      </c>
      <c r="K286" s="189" t="s">
        <v>160</v>
      </c>
      <c r="L286" s="59"/>
      <c r="M286" s="194" t="s">
        <v>24</v>
      </c>
      <c r="N286" s="195" t="s">
        <v>52</v>
      </c>
      <c r="O286" s="40"/>
      <c r="P286" s="196">
        <f t="shared" si="1"/>
        <v>0</v>
      </c>
      <c r="Q286" s="196">
        <v>1.2999999999999999E-4</v>
      </c>
      <c r="R286" s="196">
        <f t="shared" si="2"/>
        <v>1.95E-2</v>
      </c>
      <c r="S286" s="196">
        <v>0</v>
      </c>
      <c r="T286" s="197">
        <f t="shared" si="3"/>
        <v>0</v>
      </c>
      <c r="AR286" s="22" t="s">
        <v>161</v>
      </c>
      <c r="AT286" s="22" t="s">
        <v>156</v>
      </c>
      <c r="AU286" s="22" t="s">
        <v>162</v>
      </c>
      <c r="AY286" s="22" t="s">
        <v>154</v>
      </c>
      <c r="BE286" s="198">
        <f t="shared" si="4"/>
        <v>0</v>
      </c>
      <c r="BF286" s="198">
        <f t="shared" si="5"/>
        <v>0</v>
      </c>
      <c r="BG286" s="198">
        <f t="shared" si="6"/>
        <v>0</v>
      </c>
      <c r="BH286" s="198">
        <f t="shared" si="7"/>
        <v>0</v>
      </c>
      <c r="BI286" s="198">
        <f t="shared" si="8"/>
        <v>0</v>
      </c>
      <c r="BJ286" s="22" t="s">
        <v>162</v>
      </c>
      <c r="BK286" s="198">
        <f t="shared" si="9"/>
        <v>0</v>
      </c>
      <c r="BL286" s="22" t="s">
        <v>161</v>
      </c>
      <c r="BM286" s="22" t="s">
        <v>552</v>
      </c>
    </row>
    <row r="287" spans="2:65" s="1" customFormat="1" ht="57" customHeight="1">
      <c r="B287" s="39"/>
      <c r="C287" s="187" t="s">
        <v>553</v>
      </c>
      <c r="D287" s="187" t="s">
        <v>156</v>
      </c>
      <c r="E287" s="188" t="s">
        <v>554</v>
      </c>
      <c r="F287" s="189" t="s">
        <v>555</v>
      </c>
      <c r="G287" s="190" t="s">
        <v>197</v>
      </c>
      <c r="H287" s="191">
        <v>200</v>
      </c>
      <c r="I287" s="192"/>
      <c r="J287" s="193">
        <f t="shared" si="0"/>
        <v>0</v>
      </c>
      <c r="K287" s="189" t="s">
        <v>160</v>
      </c>
      <c r="L287" s="59"/>
      <c r="M287" s="194" t="s">
        <v>24</v>
      </c>
      <c r="N287" s="195" t="s">
        <v>52</v>
      </c>
      <c r="O287" s="40"/>
      <c r="P287" s="196">
        <f t="shared" si="1"/>
        <v>0</v>
      </c>
      <c r="Q287" s="196">
        <v>4.0000000000000003E-5</v>
      </c>
      <c r="R287" s="196">
        <f t="shared" si="2"/>
        <v>8.0000000000000002E-3</v>
      </c>
      <c r="S287" s="196">
        <v>0</v>
      </c>
      <c r="T287" s="197">
        <f t="shared" si="3"/>
        <v>0</v>
      </c>
      <c r="AR287" s="22" t="s">
        <v>161</v>
      </c>
      <c r="AT287" s="22" t="s">
        <v>156</v>
      </c>
      <c r="AU287" s="22" t="s">
        <v>162</v>
      </c>
      <c r="AY287" s="22" t="s">
        <v>154</v>
      </c>
      <c r="BE287" s="198">
        <f t="shared" si="4"/>
        <v>0</v>
      </c>
      <c r="BF287" s="198">
        <f t="shared" si="5"/>
        <v>0</v>
      </c>
      <c r="BG287" s="198">
        <f t="shared" si="6"/>
        <v>0</v>
      </c>
      <c r="BH287" s="198">
        <f t="shared" si="7"/>
        <v>0</v>
      </c>
      <c r="BI287" s="198">
        <f t="shared" si="8"/>
        <v>0</v>
      </c>
      <c r="BJ287" s="22" t="s">
        <v>162</v>
      </c>
      <c r="BK287" s="198">
        <f t="shared" si="9"/>
        <v>0</v>
      </c>
      <c r="BL287" s="22" t="s">
        <v>161</v>
      </c>
      <c r="BM287" s="22" t="s">
        <v>556</v>
      </c>
    </row>
    <row r="288" spans="2:65" s="1" customFormat="1" ht="31.5" customHeight="1">
      <c r="B288" s="39"/>
      <c r="C288" s="187" t="s">
        <v>557</v>
      </c>
      <c r="D288" s="187" t="s">
        <v>156</v>
      </c>
      <c r="E288" s="188" t="s">
        <v>558</v>
      </c>
      <c r="F288" s="189" t="s">
        <v>559</v>
      </c>
      <c r="G288" s="190" t="s">
        <v>273</v>
      </c>
      <c r="H288" s="191">
        <v>4</v>
      </c>
      <c r="I288" s="192"/>
      <c r="J288" s="193">
        <f t="shared" si="0"/>
        <v>0</v>
      </c>
      <c r="K288" s="189" t="s">
        <v>160</v>
      </c>
      <c r="L288" s="59"/>
      <c r="M288" s="194" t="s">
        <v>24</v>
      </c>
      <c r="N288" s="195" t="s">
        <v>52</v>
      </c>
      <c r="O288" s="40"/>
      <c r="P288" s="196">
        <f t="shared" si="1"/>
        <v>0</v>
      </c>
      <c r="Q288" s="196">
        <v>8.0000000000000007E-5</v>
      </c>
      <c r="R288" s="196">
        <f t="shared" si="2"/>
        <v>3.2000000000000003E-4</v>
      </c>
      <c r="S288" s="196">
        <v>0</v>
      </c>
      <c r="T288" s="197">
        <f t="shared" si="3"/>
        <v>0</v>
      </c>
      <c r="AR288" s="22" t="s">
        <v>161</v>
      </c>
      <c r="AT288" s="22" t="s">
        <v>156</v>
      </c>
      <c r="AU288" s="22" t="s">
        <v>162</v>
      </c>
      <c r="AY288" s="22" t="s">
        <v>154</v>
      </c>
      <c r="BE288" s="198">
        <f t="shared" si="4"/>
        <v>0</v>
      </c>
      <c r="BF288" s="198">
        <f t="shared" si="5"/>
        <v>0</v>
      </c>
      <c r="BG288" s="198">
        <f t="shared" si="6"/>
        <v>0</v>
      </c>
      <c r="BH288" s="198">
        <f t="shared" si="7"/>
        <v>0</v>
      </c>
      <c r="BI288" s="198">
        <f t="shared" si="8"/>
        <v>0</v>
      </c>
      <c r="BJ288" s="22" t="s">
        <v>162</v>
      </c>
      <c r="BK288" s="198">
        <f t="shared" si="9"/>
        <v>0</v>
      </c>
      <c r="BL288" s="22" t="s">
        <v>161</v>
      </c>
      <c r="BM288" s="22" t="s">
        <v>560</v>
      </c>
    </row>
    <row r="289" spans="2:65" s="1" customFormat="1" ht="31.5" customHeight="1">
      <c r="B289" s="39"/>
      <c r="C289" s="187" t="s">
        <v>561</v>
      </c>
      <c r="D289" s="187" t="s">
        <v>156</v>
      </c>
      <c r="E289" s="188" t="s">
        <v>562</v>
      </c>
      <c r="F289" s="189" t="s">
        <v>563</v>
      </c>
      <c r="G289" s="190" t="s">
        <v>273</v>
      </c>
      <c r="H289" s="191">
        <v>4</v>
      </c>
      <c r="I289" s="192"/>
      <c r="J289" s="193">
        <f t="shared" si="0"/>
        <v>0</v>
      </c>
      <c r="K289" s="189" t="s">
        <v>160</v>
      </c>
      <c r="L289" s="59"/>
      <c r="M289" s="194" t="s">
        <v>24</v>
      </c>
      <c r="N289" s="195" t="s">
        <v>52</v>
      </c>
      <c r="O289" s="40"/>
      <c r="P289" s="196">
        <f t="shared" si="1"/>
        <v>0</v>
      </c>
      <c r="Q289" s="196">
        <v>3.3E-4</v>
      </c>
      <c r="R289" s="196">
        <f t="shared" si="2"/>
        <v>1.32E-3</v>
      </c>
      <c r="S289" s="196">
        <v>0</v>
      </c>
      <c r="T289" s="197">
        <f t="shared" si="3"/>
        <v>0</v>
      </c>
      <c r="AR289" s="22" t="s">
        <v>161</v>
      </c>
      <c r="AT289" s="22" t="s">
        <v>156</v>
      </c>
      <c r="AU289" s="22" t="s">
        <v>162</v>
      </c>
      <c r="AY289" s="22" t="s">
        <v>154</v>
      </c>
      <c r="BE289" s="198">
        <f t="shared" si="4"/>
        <v>0</v>
      </c>
      <c r="BF289" s="198">
        <f t="shared" si="5"/>
        <v>0</v>
      </c>
      <c r="BG289" s="198">
        <f t="shared" si="6"/>
        <v>0</v>
      </c>
      <c r="BH289" s="198">
        <f t="shared" si="7"/>
        <v>0</v>
      </c>
      <c r="BI289" s="198">
        <f t="shared" si="8"/>
        <v>0</v>
      </c>
      <c r="BJ289" s="22" t="s">
        <v>162</v>
      </c>
      <c r="BK289" s="198">
        <f t="shared" si="9"/>
        <v>0</v>
      </c>
      <c r="BL289" s="22" t="s">
        <v>161</v>
      </c>
      <c r="BM289" s="22" t="s">
        <v>564</v>
      </c>
    </row>
    <row r="290" spans="2:65" s="1" customFormat="1" ht="31.5" customHeight="1">
      <c r="B290" s="39"/>
      <c r="C290" s="187" t="s">
        <v>565</v>
      </c>
      <c r="D290" s="187" t="s">
        <v>156</v>
      </c>
      <c r="E290" s="188" t="s">
        <v>566</v>
      </c>
      <c r="F290" s="189" t="s">
        <v>567</v>
      </c>
      <c r="G290" s="190" t="s">
        <v>197</v>
      </c>
      <c r="H290" s="191">
        <v>5</v>
      </c>
      <c r="I290" s="192"/>
      <c r="J290" s="193">
        <f t="shared" si="0"/>
        <v>0</v>
      </c>
      <c r="K290" s="189" t="s">
        <v>160</v>
      </c>
      <c r="L290" s="59"/>
      <c r="M290" s="194" t="s">
        <v>24</v>
      </c>
      <c r="N290" s="195" t="s">
        <v>52</v>
      </c>
      <c r="O290" s="40"/>
      <c r="P290" s="196">
        <f t="shared" si="1"/>
        <v>0</v>
      </c>
      <c r="Q290" s="196">
        <v>0</v>
      </c>
      <c r="R290" s="196">
        <f t="shared" si="2"/>
        <v>0</v>
      </c>
      <c r="S290" s="196">
        <v>0.26100000000000001</v>
      </c>
      <c r="T290" s="197">
        <f t="shared" si="3"/>
        <v>1.3050000000000002</v>
      </c>
      <c r="AR290" s="22" t="s">
        <v>161</v>
      </c>
      <c r="AT290" s="22" t="s">
        <v>156</v>
      </c>
      <c r="AU290" s="22" t="s">
        <v>162</v>
      </c>
      <c r="AY290" s="22" t="s">
        <v>154</v>
      </c>
      <c r="BE290" s="198">
        <f t="shared" si="4"/>
        <v>0</v>
      </c>
      <c r="BF290" s="198">
        <f t="shared" si="5"/>
        <v>0</v>
      </c>
      <c r="BG290" s="198">
        <f t="shared" si="6"/>
        <v>0</v>
      </c>
      <c r="BH290" s="198">
        <f t="shared" si="7"/>
        <v>0</v>
      </c>
      <c r="BI290" s="198">
        <f t="shared" si="8"/>
        <v>0</v>
      </c>
      <c r="BJ290" s="22" t="s">
        <v>162</v>
      </c>
      <c r="BK290" s="198">
        <f t="shared" si="9"/>
        <v>0</v>
      </c>
      <c r="BL290" s="22" t="s">
        <v>161</v>
      </c>
      <c r="BM290" s="22" t="s">
        <v>568</v>
      </c>
    </row>
    <row r="291" spans="2:65" s="11" customFormat="1" ht="13.5">
      <c r="B291" s="199"/>
      <c r="C291" s="200"/>
      <c r="D291" s="201" t="s">
        <v>164</v>
      </c>
      <c r="E291" s="202" t="s">
        <v>24</v>
      </c>
      <c r="F291" s="203" t="s">
        <v>569</v>
      </c>
      <c r="G291" s="200"/>
      <c r="H291" s="204">
        <v>5</v>
      </c>
      <c r="I291" s="205"/>
      <c r="J291" s="200"/>
      <c r="K291" s="200"/>
      <c r="L291" s="206"/>
      <c r="M291" s="207"/>
      <c r="N291" s="208"/>
      <c r="O291" s="208"/>
      <c r="P291" s="208"/>
      <c r="Q291" s="208"/>
      <c r="R291" s="208"/>
      <c r="S291" s="208"/>
      <c r="T291" s="209"/>
      <c r="AT291" s="210" t="s">
        <v>164</v>
      </c>
      <c r="AU291" s="210" t="s">
        <v>162</v>
      </c>
      <c r="AV291" s="11" t="s">
        <v>162</v>
      </c>
      <c r="AW291" s="11" t="s">
        <v>166</v>
      </c>
      <c r="AX291" s="11" t="s">
        <v>80</v>
      </c>
      <c r="AY291" s="210" t="s">
        <v>154</v>
      </c>
    </row>
    <row r="292" spans="2:65" s="12" customFormat="1" ht="13.5">
      <c r="B292" s="211"/>
      <c r="C292" s="212"/>
      <c r="D292" s="213" t="s">
        <v>164</v>
      </c>
      <c r="E292" s="214" t="s">
        <v>24</v>
      </c>
      <c r="F292" s="215" t="s">
        <v>167</v>
      </c>
      <c r="G292" s="212"/>
      <c r="H292" s="216">
        <v>5</v>
      </c>
      <c r="I292" s="217"/>
      <c r="J292" s="212"/>
      <c r="K292" s="212"/>
      <c r="L292" s="218"/>
      <c r="M292" s="219"/>
      <c r="N292" s="220"/>
      <c r="O292" s="220"/>
      <c r="P292" s="220"/>
      <c r="Q292" s="220"/>
      <c r="R292" s="220"/>
      <c r="S292" s="220"/>
      <c r="T292" s="221"/>
      <c r="AT292" s="222" t="s">
        <v>164</v>
      </c>
      <c r="AU292" s="222" t="s">
        <v>162</v>
      </c>
      <c r="AV292" s="12" t="s">
        <v>161</v>
      </c>
      <c r="AW292" s="12" t="s">
        <v>166</v>
      </c>
      <c r="AX292" s="12" t="s">
        <v>25</v>
      </c>
      <c r="AY292" s="222" t="s">
        <v>154</v>
      </c>
    </row>
    <row r="293" spans="2:65" s="1" customFormat="1" ht="31.5" customHeight="1">
      <c r="B293" s="39"/>
      <c r="C293" s="187" t="s">
        <v>570</v>
      </c>
      <c r="D293" s="187" t="s">
        <v>156</v>
      </c>
      <c r="E293" s="188" t="s">
        <v>571</v>
      </c>
      <c r="F293" s="189" t="s">
        <v>572</v>
      </c>
      <c r="G293" s="190" t="s">
        <v>159</v>
      </c>
      <c r="H293" s="191">
        <v>17.68</v>
      </c>
      <c r="I293" s="192"/>
      <c r="J293" s="193">
        <f>ROUND(I293*H293,2)</f>
        <v>0</v>
      </c>
      <c r="K293" s="189" t="s">
        <v>160</v>
      </c>
      <c r="L293" s="59"/>
      <c r="M293" s="194" t="s">
        <v>24</v>
      </c>
      <c r="N293" s="195" t="s">
        <v>52</v>
      </c>
      <c r="O293" s="40"/>
      <c r="P293" s="196">
        <f>O293*H293</f>
        <v>0</v>
      </c>
      <c r="Q293" s="196">
        <v>0</v>
      </c>
      <c r="R293" s="196">
        <f>Q293*H293</f>
        <v>0</v>
      </c>
      <c r="S293" s="196">
        <v>1.8</v>
      </c>
      <c r="T293" s="197">
        <f>S293*H293</f>
        <v>31.824000000000002</v>
      </c>
      <c r="AR293" s="22" t="s">
        <v>161</v>
      </c>
      <c r="AT293" s="22" t="s">
        <v>156</v>
      </c>
      <c r="AU293" s="22" t="s">
        <v>162</v>
      </c>
      <c r="AY293" s="22" t="s">
        <v>154</v>
      </c>
      <c r="BE293" s="198">
        <f>IF(N293="základní",J293,0)</f>
        <v>0</v>
      </c>
      <c r="BF293" s="198">
        <f>IF(N293="snížená",J293,0)</f>
        <v>0</v>
      </c>
      <c r="BG293" s="198">
        <f>IF(N293="zákl. přenesená",J293,0)</f>
        <v>0</v>
      </c>
      <c r="BH293" s="198">
        <f>IF(N293="sníž. přenesená",J293,0)</f>
        <v>0</v>
      </c>
      <c r="BI293" s="198">
        <f>IF(N293="nulová",J293,0)</f>
        <v>0</v>
      </c>
      <c r="BJ293" s="22" t="s">
        <v>162</v>
      </c>
      <c r="BK293" s="198">
        <f>ROUND(I293*H293,2)</f>
        <v>0</v>
      </c>
      <c r="BL293" s="22" t="s">
        <v>161</v>
      </c>
      <c r="BM293" s="22" t="s">
        <v>573</v>
      </c>
    </row>
    <row r="294" spans="2:65" s="11" customFormat="1" ht="13.5">
      <c r="B294" s="199"/>
      <c r="C294" s="200"/>
      <c r="D294" s="201" t="s">
        <v>164</v>
      </c>
      <c r="E294" s="202" t="s">
        <v>24</v>
      </c>
      <c r="F294" s="203" t="s">
        <v>574</v>
      </c>
      <c r="G294" s="200"/>
      <c r="H294" s="204">
        <v>1.8</v>
      </c>
      <c r="I294" s="205"/>
      <c r="J294" s="200"/>
      <c r="K294" s="200"/>
      <c r="L294" s="206"/>
      <c r="M294" s="207"/>
      <c r="N294" s="208"/>
      <c r="O294" s="208"/>
      <c r="P294" s="208"/>
      <c r="Q294" s="208"/>
      <c r="R294" s="208"/>
      <c r="S294" s="208"/>
      <c r="T294" s="209"/>
      <c r="AT294" s="210" t="s">
        <v>164</v>
      </c>
      <c r="AU294" s="210" t="s">
        <v>162</v>
      </c>
      <c r="AV294" s="11" t="s">
        <v>162</v>
      </c>
      <c r="AW294" s="11" t="s">
        <v>166</v>
      </c>
      <c r="AX294" s="11" t="s">
        <v>80</v>
      </c>
      <c r="AY294" s="210" t="s">
        <v>154</v>
      </c>
    </row>
    <row r="295" spans="2:65" s="11" customFormat="1" ht="13.5">
      <c r="B295" s="199"/>
      <c r="C295" s="200"/>
      <c r="D295" s="201" t="s">
        <v>164</v>
      </c>
      <c r="E295" s="202" t="s">
        <v>24</v>
      </c>
      <c r="F295" s="203" t="s">
        <v>575</v>
      </c>
      <c r="G295" s="200"/>
      <c r="H295" s="204">
        <v>0.5</v>
      </c>
      <c r="I295" s="205"/>
      <c r="J295" s="200"/>
      <c r="K295" s="200"/>
      <c r="L295" s="206"/>
      <c r="M295" s="207"/>
      <c r="N295" s="208"/>
      <c r="O295" s="208"/>
      <c r="P295" s="208"/>
      <c r="Q295" s="208"/>
      <c r="R295" s="208"/>
      <c r="S295" s="208"/>
      <c r="T295" s="209"/>
      <c r="AT295" s="210" t="s">
        <v>164</v>
      </c>
      <c r="AU295" s="210" t="s">
        <v>162</v>
      </c>
      <c r="AV295" s="11" t="s">
        <v>162</v>
      </c>
      <c r="AW295" s="11" t="s">
        <v>166</v>
      </c>
      <c r="AX295" s="11" t="s">
        <v>80</v>
      </c>
      <c r="AY295" s="210" t="s">
        <v>154</v>
      </c>
    </row>
    <row r="296" spans="2:65" s="11" customFormat="1" ht="13.5">
      <c r="B296" s="199"/>
      <c r="C296" s="200"/>
      <c r="D296" s="201" t="s">
        <v>164</v>
      </c>
      <c r="E296" s="202" t="s">
        <v>24</v>
      </c>
      <c r="F296" s="203" t="s">
        <v>576</v>
      </c>
      <c r="G296" s="200"/>
      <c r="H296" s="204">
        <v>5.4</v>
      </c>
      <c r="I296" s="205"/>
      <c r="J296" s="200"/>
      <c r="K296" s="200"/>
      <c r="L296" s="206"/>
      <c r="M296" s="207"/>
      <c r="N296" s="208"/>
      <c r="O296" s="208"/>
      <c r="P296" s="208"/>
      <c r="Q296" s="208"/>
      <c r="R296" s="208"/>
      <c r="S296" s="208"/>
      <c r="T296" s="209"/>
      <c r="AT296" s="210" t="s">
        <v>164</v>
      </c>
      <c r="AU296" s="210" t="s">
        <v>162</v>
      </c>
      <c r="AV296" s="11" t="s">
        <v>162</v>
      </c>
      <c r="AW296" s="11" t="s">
        <v>166</v>
      </c>
      <c r="AX296" s="11" t="s">
        <v>80</v>
      </c>
      <c r="AY296" s="210" t="s">
        <v>154</v>
      </c>
    </row>
    <row r="297" spans="2:65" s="11" customFormat="1" ht="13.5">
      <c r="B297" s="199"/>
      <c r="C297" s="200"/>
      <c r="D297" s="201" t="s">
        <v>164</v>
      </c>
      <c r="E297" s="202" t="s">
        <v>24</v>
      </c>
      <c r="F297" s="203" t="s">
        <v>577</v>
      </c>
      <c r="G297" s="200"/>
      <c r="H297" s="204">
        <v>1.4</v>
      </c>
      <c r="I297" s="205"/>
      <c r="J297" s="200"/>
      <c r="K297" s="200"/>
      <c r="L297" s="206"/>
      <c r="M297" s="207"/>
      <c r="N297" s="208"/>
      <c r="O297" s="208"/>
      <c r="P297" s="208"/>
      <c r="Q297" s="208"/>
      <c r="R297" s="208"/>
      <c r="S297" s="208"/>
      <c r="T297" s="209"/>
      <c r="AT297" s="210" t="s">
        <v>164</v>
      </c>
      <c r="AU297" s="210" t="s">
        <v>162</v>
      </c>
      <c r="AV297" s="11" t="s">
        <v>162</v>
      </c>
      <c r="AW297" s="11" t="s">
        <v>166</v>
      </c>
      <c r="AX297" s="11" t="s">
        <v>80</v>
      </c>
      <c r="AY297" s="210" t="s">
        <v>154</v>
      </c>
    </row>
    <row r="298" spans="2:65" s="11" customFormat="1" ht="13.5">
      <c r="B298" s="199"/>
      <c r="C298" s="200"/>
      <c r="D298" s="201" t="s">
        <v>164</v>
      </c>
      <c r="E298" s="202" t="s">
        <v>24</v>
      </c>
      <c r="F298" s="203" t="s">
        <v>578</v>
      </c>
      <c r="G298" s="200"/>
      <c r="H298" s="204">
        <v>0.74</v>
      </c>
      <c r="I298" s="205"/>
      <c r="J298" s="200"/>
      <c r="K298" s="200"/>
      <c r="L298" s="206"/>
      <c r="M298" s="207"/>
      <c r="N298" s="208"/>
      <c r="O298" s="208"/>
      <c r="P298" s="208"/>
      <c r="Q298" s="208"/>
      <c r="R298" s="208"/>
      <c r="S298" s="208"/>
      <c r="T298" s="209"/>
      <c r="AT298" s="210" t="s">
        <v>164</v>
      </c>
      <c r="AU298" s="210" t="s">
        <v>162</v>
      </c>
      <c r="AV298" s="11" t="s">
        <v>162</v>
      </c>
      <c r="AW298" s="11" t="s">
        <v>166</v>
      </c>
      <c r="AX298" s="11" t="s">
        <v>80</v>
      </c>
      <c r="AY298" s="210" t="s">
        <v>154</v>
      </c>
    </row>
    <row r="299" spans="2:65" s="11" customFormat="1" ht="13.5">
      <c r="B299" s="199"/>
      <c r="C299" s="200"/>
      <c r="D299" s="201" t="s">
        <v>164</v>
      </c>
      <c r="E299" s="202" t="s">
        <v>24</v>
      </c>
      <c r="F299" s="203" t="s">
        <v>579</v>
      </c>
      <c r="G299" s="200"/>
      <c r="H299" s="204">
        <v>1.52</v>
      </c>
      <c r="I299" s="205"/>
      <c r="J299" s="200"/>
      <c r="K299" s="200"/>
      <c r="L299" s="206"/>
      <c r="M299" s="207"/>
      <c r="N299" s="208"/>
      <c r="O299" s="208"/>
      <c r="P299" s="208"/>
      <c r="Q299" s="208"/>
      <c r="R299" s="208"/>
      <c r="S299" s="208"/>
      <c r="T299" s="209"/>
      <c r="AT299" s="210" t="s">
        <v>164</v>
      </c>
      <c r="AU299" s="210" t="s">
        <v>162</v>
      </c>
      <c r="AV299" s="11" t="s">
        <v>162</v>
      </c>
      <c r="AW299" s="11" t="s">
        <v>166</v>
      </c>
      <c r="AX299" s="11" t="s">
        <v>80</v>
      </c>
      <c r="AY299" s="210" t="s">
        <v>154</v>
      </c>
    </row>
    <row r="300" spans="2:65" s="11" customFormat="1" ht="13.5">
      <c r="B300" s="199"/>
      <c r="C300" s="200"/>
      <c r="D300" s="201" t="s">
        <v>164</v>
      </c>
      <c r="E300" s="202" t="s">
        <v>24</v>
      </c>
      <c r="F300" s="203" t="s">
        <v>580</v>
      </c>
      <c r="G300" s="200"/>
      <c r="H300" s="204">
        <v>1.6</v>
      </c>
      <c r="I300" s="205"/>
      <c r="J300" s="200"/>
      <c r="K300" s="200"/>
      <c r="L300" s="206"/>
      <c r="M300" s="207"/>
      <c r="N300" s="208"/>
      <c r="O300" s="208"/>
      <c r="P300" s="208"/>
      <c r="Q300" s="208"/>
      <c r="R300" s="208"/>
      <c r="S300" s="208"/>
      <c r="T300" s="209"/>
      <c r="AT300" s="210" t="s">
        <v>164</v>
      </c>
      <c r="AU300" s="210" t="s">
        <v>162</v>
      </c>
      <c r="AV300" s="11" t="s">
        <v>162</v>
      </c>
      <c r="AW300" s="11" t="s">
        <v>166</v>
      </c>
      <c r="AX300" s="11" t="s">
        <v>80</v>
      </c>
      <c r="AY300" s="210" t="s">
        <v>154</v>
      </c>
    </row>
    <row r="301" spans="2:65" s="11" customFormat="1" ht="13.5">
      <c r="B301" s="199"/>
      <c r="C301" s="200"/>
      <c r="D301" s="201" t="s">
        <v>164</v>
      </c>
      <c r="E301" s="202" t="s">
        <v>24</v>
      </c>
      <c r="F301" s="203" t="s">
        <v>581</v>
      </c>
      <c r="G301" s="200"/>
      <c r="H301" s="204">
        <v>0.86</v>
      </c>
      <c r="I301" s="205"/>
      <c r="J301" s="200"/>
      <c r="K301" s="200"/>
      <c r="L301" s="206"/>
      <c r="M301" s="207"/>
      <c r="N301" s="208"/>
      <c r="O301" s="208"/>
      <c r="P301" s="208"/>
      <c r="Q301" s="208"/>
      <c r="R301" s="208"/>
      <c r="S301" s="208"/>
      <c r="T301" s="209"/>
      <c r="AT301" s="210" t="s">
        <v>164</v>
      </c>
      <c r="AU301" s="210" t="s">
        <v>162</v>
      </c>
      <c r="AV301" s="11" t="s">
        <v>162</v>
      </c>
      <c r="AW301" s="11" t="s">
        <v>166</v>
      </c>
      <c r="AX301" s="11" t="s">
        <v>80</v>
      </c>
      <c r="AY301" s="210" t="s">
        <v>154</v>
      </c>
    </row>
    <row r="302" spans="2:65" s="11" customFormat="1" ht="13.5">
      <c r="B302" s="199"/>
      <c r="C302" s="200"/>
      <c r="D302" s="201" t="s">
        <v>164</v>
      </c>
      <c r="E302" s="202" t="s">
        <v>24</v>
      </c>
      <c r="F302" s="203" t="s">
        <v>582</v>
      </c>
      <c r="G302" s="200"/>
      <c r="H302" s="204">
        <v>0.9</v>
      </c>
      <c r="I302" s="205"/>
      <c r="J302" s="200"/>
      <c r="K302" s="200"/>
      <c r="L302" s="206"/>
      <c r="M302" s="207"/>
      <c r="N302" s="208"/>
      <c r="O302" s="208"/>
      <c r="P302" s="208"/>
      <c r="Q302" s="208"/>
      <c r="R302" s="208"/>
      <c r="S302" s="208"/>
      <c r="T302" s="209"/>
      <c r="AT302" s="210" t="s">
        <v>164</v>
      </c>
      <c r="AU302" s="210" t="s">
        <v>162</v>
      </c>
      <c r="AV302" s="11" t="s">
        <v>162</v>
      </c>
      <c r="AW302" s="11" t="s">
        <v>166</v>
      </c>
      <c r="AX302" s="11" t="s">
        <v>80</v>
      </c>
      <c r="AY302" s="210" t="s">
        <v>154</v>
      </c>
    </row>
    <row r="303" spans="2:65" s="11" customFormat="1" ht="13.5">
      <c r="B303" s="199"/>
      <c r="C303" s="200"/>
      <c r="D303" s="201" t="s">
        <v>164</v>
      </c>
      <c r="E303" s="202" t="s">
        <v>24</v>
      </c>
      <c r="F303" s="203" t="s">
        <v>583</v>
      </c>
      <c r="G303" s="200"/>
      <c r="H303" s="204">
        <v>0.96</v>
      </c>
      <c r="I303" s="205"/>
      <c r="J303" s="200"/>
      <c r="K303" s="200"/>
      <c r="L303" s="206"/>
      <c r="M303" s="207"/>
      <c r="N303" s="208"/>
      <c r="O303" s="208"/>
      <c r="P303" s="208"/>
      <c r="Q303" s="208"/>
      <c r="R303" s="208"/>
      <c r="S303" s="208"/>
      <c r="T303" s="209"/>
      <c r="AT303" s="210" t="s">
        <v>164</v>
      </c>
      <c r="AU303" s="210" t="s">
        <v>162</v>
      </c>
      <c r="AV303" s="11" t="s">
        <v>162</v>
      </c>
      <c r="AW303" s="11" t="s">
        <v>166</v>
      </c>
      <c r="AX303" s="11" t="s">
        <v>80</v>
      </c>
      <c r="AY303" s="210" t="s">
        <v>154</v>
      </c>
    </row>
    <row r="304" spans="2:65" s="11" customFormat="1" ht="13.5">
      <c r="B304" s="199"/>
      <c r="C304" s="200"/>
      <c r="D304" s="201" t="s">
        <v>164</v>
      </c>
      <c r="E304" s="202" t="s">
        <v>24</v>
      </c>
      <c r="F304" s="203" t="s">
        <v>584</v>
      </c>
      <c r="G304" s="200"/>
      <c r="H304" s="204">
        <v>2</v>
      </c>
      <c r="I304" s="205"/>
      <c r="J304" s="200"/>
      <c r="K304" s="200"/>
      <c r="L304" s="206"/>
      <c r="M304" s="207"/>
      <c r="N304" s="208"/>
      <c r="O304" s="208"/>
      <c r="P304" s="208"/>
      <c r="Q304" s="208"/>
      <c r="R304" s="208"/>
      <c r="S304" s="208"/>
      <c r="T304" s="209"/>
      <c r="AT304" s="210" t="s">
        <v>164</v>
      </c>
      <c r="AU304" s="210" t="s">
        <v>162</v>
      </c>
      <c r="AV304" s="11" t="s">
        <v>162</v>
      </c>
      <c r="AW304" s="11" t="s">
        <v>166</v>
      </c>
      <c r="AX304" s="11" t="s">
        <v>80</v>
      </c>
      <c r="AY304" s="210" t="s">
        <v>154</v>
      </c>
    </row>
    <row r="305" spans="2:65" s="12" customFormat="1" ht="13.5">
      <c r="B305" s="211"/>
      <c r="C305" s="212"/>
      <c r="D305" s="213" t="s">
        <v>164</v>
      </c>
      <c r="E305" s="214" t="s">
        <v>24</v>
      </c>
      <c r="F305" s="215" t="s">
        <v>167</v>
      </c>
      <c r="G305" s="212"/>
      <c r="H305" s="216">
        <v>17.68</v>
      </c>
      <c r="I305" s="217"/>
      <c r="J305" s="212"/>
      <c r="K305" s="212"/>
      <c r="L305" s="218"/>
      <c r="M305" s="219"/>
      <c r="N305" s="220"/>
      <c r="O305" s="220"/>
      <c r="P305" s="220"/>
      <c r="Q305" s="220"/>
      <c r="R305" s="220"/>
      <c r="S305" s="220"/>
      <c r="T305" s="221"/>
      <c r="AT305" s="222" t="s">
        <v>164</v>
      </c>
      <c r="AU305" s="222" t="s">
        <v>162</v>
      </c>
      <c r="AV305" s="12" t="s">
        <v>161</v>
      </c>
      <c r="AW305" s="12" t="s">
        <v>166</v>
      </c>
      <c r="AX305" s="12" t="s">
        <v>25</v>
      </c>
      <c r="AY305" s="222" t="s">
        <v>154</v>
      </c>
    </row>
    <row r="306" spans="2:65" s="1" customFormat="1" ht="22.5" customHeight="1">
      <c r="B306" s="39"/>
      <c r="C306" s="187" t="s">
        <v>585</v>
      </c>
      <c r="D306" s="187" t="s">
        <v>156</v>
      </c>
      <c r="E306" s="188" t="s">
        <v>586</v>
      </c>
      <c r="F306" s="189" t="s">
        <v>587</v>
      </c>
      <c r="G306" s="190" t="s">
        <v>283</v>
      </c>
      <c r="H306" s="191">
        <v>1</v>
      </c>
      <c r="I306" s="192"/>
      <c r="J306" s="193">
        <f>ROUND(I306*H306,2)</f>
        <v>0</v>
      </c>
      <c r="K306" s="189" t="s">
        <v>24</v>
      </c>
      <c r="L306" s="59"/>
      <c r="M306" s="194" t="s">
        <v>24</v>
      </c>
      <c r="N306" s="195" t="s">
        <v>52</v>
      </c>
      <c r="O306" s="40"/>
      <c r="P306" s="196">
        <f>O306*H306</f>
        <v>0</v>
      </c>
      <c r="Q306" s="196">
        <v>0</v>
      </c>
      <c r="R306" s="196">
        <f>Q306*H306</f>
        <v>0</v>
      </c>
      <c r="S306" s="196">
        <v>0.38300000000000001</v>
      </c>
      <c r="T306" s="197">
        <f>S306*H306</f>
        <v>0.38300000000000001</v>
      </c>
      <c r="AR306" s="22" t="s">
        <v>161</v>
      </c>
      <c r="AT306" s="22" t="s">
        <v>156</v>
      </c>
      <c r="AU306" s="22" t="s">
        <v>162</v>
      </c>
      <c r="AY306" s="22" t="s">
        <v>154</v>
      </c>
      <c r="BE306" s="198">
        <f>IF(N306="základní",J306,0)</f>
        <v>0</v>
      </c>
      <c r="BF306" s="198">
        <f>IF(N306="snížená",J306,0)</f>
        <v>0</v>
      </c>
      <c r="BG306" s="198">
        <f>IF(N306="zákl. přenesená",J306,0)</f>
        <v>0</v>
      </c>
      <c r="BH306" s="198">
        <f>IF(N306="sníž. přenesená",J306,0)</f>
        <v>0</v>
      </c>
      <c r="BI306" s="198">
        <f>IF(N306="nulová",J306,0)</f>
        <v>0</v>
      </c>
      <c r="BJ306" s="22" t="s">
        <v>162</v>
      </c>
      <c r="BK306" s="198">
        <f>ROUND(I306*H306,2)</f>
        <v>0</v>
      </c>
      <c r="BL306" s="22" t="s">
        <v>161</v>
      </c>
      <c r="BM306" s="22" t="s">
        <v>588</v>
      </c>
    </row>
    <row r="307" spans="2:65" s="1" customFormat="1" ht="31.5" customHeight="1">
      <c r="B307" s="39"/>
      <c r="C307" s="187" t="s">
        <v>589</v>
      </c>
      <c r="D307" s="187" t="s">
        <v>156</v>
      </c>
      <c r="E307" s="188" t="s">
        <v>590</v>
      </c>
      <c r="F307" s="189" t="s">
        <v>591</v>
      </c>
      <c r="G307" s="190" t="s">
        <v>159</v>
      </c>
      <c r="H307" s="191">
        <v>0.6</v>
      </c>
      <c r="I307" s="192"/>
      <c r="J307" s="193">
        <f>ROUND(I307*H307,2)</f>
        <v>0</v>
      </c>
      <c r="K307" s="189" t="s">
        <v>160</v>
      </c>
      <c r="L307" s="59"/>
      <c r="M307" s="194" t="s">
        <v>24</v>
      </c>
      <c r="N307" s="195" t="s">
        <v>52</v>
      </c>
      <c r="O307" s="40"/>
      <c r="P307" s="196">
        <f>O307*H307</f>
        <v>0</v>
      </c>
      <c r="Q307" s="196">
        <v>0</v>
      </c>
      <c r="R307" s="196">
        <f>Q307*H307</f>
        <v>0</v>
      </c>
      <c r="S307" s="196">
        <v>2.2000000000000002</v>
      </c>
      <c r="T307" s="197">
        <f>S307*H307</f>
        <v>1.32</v>
      </c>
      <c r="AR307" s="22" t="s">
        <v>161</v>
      </c>
      <c r="AT307" s="22" t="s">
        <v>156</v>
      </c>
      <c r="AU307" s="22" t="s">
        <v>162</v>
      </c>
      <c r="AY307" s="22" t="s">
        <v>154</v>
      </c>
      <c r="BE307" s="198">
        <f>IF(N307="základní",J307,0)</f>
        <v>0</v>
      </c>
      <c r="BF307" s="198">
        <f>IF(N307="snížená",J307,0)</f>
        <v>0</v>
      </c>
      <c r="BG307" s="198">
        <f>IF(N307="zákl. přenesená",J307,0)</f>
        <v>0</v>
      </c>
      <c r="BH307" s="198">
        <f>IF(N307="sníž. přenesená",J307,0)</f>
        <v>0</v>
      </c>
      <c r="BI307" s="198">
        <f>IF(N307="nulová",J307,0)</f>
        <v>0</v>
      </c>
      <c r="BJ307" s="22" t="s">
        <v>162</v>
      </c>
      <c r="BK307" s="198">
        <f>ROUND(I307*H307,2)</f>
        <v>0</v>
      </c>
      <c r="BL307" s="22" t="s">
        <v>161</v>
      </c>
      <c r="BM307" s="22" t="s">
        <v>592</v>
      </c>
    </row>
    <row r="308" spans="2:65" s="11" customFormat="1" ht="13.5">
      <c r="B308" s="199"/>
      <c r="C308" s="200"/>
      <c r="D308" s="201" t="s">
        <v>164</v>
      </c>
      <c r="E308" s="202" t="s">
        <v>24</v>
      </c>
      <c r="F308" s="203" t="s">
        <v>593</v>
      </c>
      <c r="G308" s="200"/>
      <c r="H308" s="204">
        <v>0.6</v>
      </c>
      <c r="I308" s="205"/>
      <c r="J308" s="200"/>
      <c r="K308" s="200"/>
      <c r="L308" s="206"/>
      <c r="M308" s="207"/>
      <c r="N308" s="208"/>
      <c r="O308" s="208"/>
      <c r="P308" s="208"/>
      <c r="Q308" s="208"/>
      <c r="R308" s="208"/>
      <c r="S308" s="208"/>
      <c r="T308" s="209"/>
      <c r="AT308" s="210" t="s">
        <v>164</v>
      </c>
      <c r="AU308" s="210" t="s">
        <v>162</v>
      </c>
      <c r="AV308" s="11" t="s">
        <v>162</v>
      </c>
      <c r="AW308" s="11" t="s">
        <v>166</v>
      </c>
      <c r="AX308" s="11" t="s">
        <v>80</v>
      </c>
      <c r="AY308" s="210" t="s">
        <v>154</v>
      </c>
    </row>
    <row r="309" spans="2:65" s="12" customFormat="1" ht="13.5">
      <c r="B309" s="211"/>
      <c r="C309" s="212"/>
      <c r="D309" s="213" t="s">
        <v>164</v>
      </c>
      <c r="E309" s="214" t="s">
        <v>24</v>
      </c>
      <c r="F309" s="215" t="s">
        <v>167</v>
      </c>
      <c r="G309" s="212"/>
      <c r="H309" s="216">
        <v>0.6</v>
      </c>
      <c r="I309" s="217"/>
      <c r="J309" s="212"/>
      <c r="K309" s="212"/>
      <c r="L309" s="218"/>
      <c r="M309" s="219"/>
      <c r="N309" s="220"/>
      <c r="O309" s="220"/>
      <c r="P309" s="220"/>
      <c r="Q309" s="220"/>
      <c r="R309" s="220"/>
      <c r="S309" s="220"/>
      <c r="T309" s="221"/>
      <c r="AT309" s="222" t="s">
        <v>164</v>
      </c>
      <c r="AU309" s="222" t="s">
        <v>162</v>
      </c>
      <c r="AV309" s="12" t="s">
        <v>161</v>
      </c>
      <c r="AW309" s="12" t="s">
        <v>166</v>
      </c>
      <c r="AX309" s="12" t="s">
        <v>25</v>
      </c>
      <c r="AY309" s="222" t="s">
        <v>154</v>
      </c>
    </row>
    <row r="310" spans="2:65" s="1" customFormat="1" ht="31.5" customHeight="1">
      <c r="B310" s="39"/>
      <c r="C310" s="187" t="s">
        <v>594</v>
      </c>
      <c r="D310" s="187" t="s">
        <v>156</v>
      </c>
      <c r="E310" s="188" t="s">
        <v>595</v>
      </c>
      <c r="F310" s="189" t="s">
        <v>596</v>
      </c>
      <c r="G310" s="190" t="s">
        <v>159</v>
      </c>
      <c r="H310" s="191">
        <v>1.4</v>
      </c>
      <c r="I310" s="192"/>
      <c r="J310" s="193">
        <f>ROUND(I310*H310,2)</f>
        <v>0</v>
      </c>
      <c r="K310" s="189" t="s">
        <v>160</v>
      </c>
      <c r="L310" s="59"/>
      <c r="M310" s="194" t="s">
        <v>24</v>
      </c>
      <c r="N310" s="195" t="s">
        <v>52</v>
      </c>
      <c r="O310" s="40"/>
      <c r="P310" s="196">
        <f>O310*H310</f>
        <v>0</v>
      </c>
      <c r="Q310" s="196">
        <v>0</v>
      </c>
      <c r="R310" s="196">
        <f>Q310*H310</f>
        <v>0</v>
      </c>
      <c r="S310" s="196">
        <v>2.2000000000000002</v>
      </c>
      <c r="T310" s="197">
        <f>S310*H310</f>
        <v>3.08</v>
      </c>
      <c r="AR310" s="22" t="s">
        <v>161</v>
      </c>
      <c r="AT310" s="22" t="s">
        <v>156</v>
      </c>
      <c r="AU310" s="22" t="s">
        <v>162</v>
      </c>
      <c r="AY310" s="22" t="s">
        <v>154</v>
      </c>
      <c r="BE310" s="198">
        <f>IF(N310="základní",J310,0)</f>
        <v>0</v>
      </c>
      <c r="BF310" s="198">
        <f>IF(N310="snížená",J310,0)</f>
        <v>0</v>
      </c>
      <c r="BG310" s="198">
        <f>IF(N310="zákl. přenesená",J310,0)</f>
        <v>0</v>
      </c>
      <c r="BH310" s="198">
        <f>IF(N310="sníž. přenesená",J310,0)</f>
        <v>0</v>
      </c>
      <c r="BI310" s="198">
        <f>IF(N310="nulová",J310,0)</f>
        <v>0</v>
      </c>
      <c r="BJ310" s="22" t="s">
        <v>162</v>
      </c>
      <c r="BK310" s="198">
        <f>ROUND(I310*H310,2)</f>
        <v>0</v>
      </c>
      <c r="BL310" s="22" t="s">
        <v>161</v>
      </c>
      <c r="BM310" s="22" t="s">
        <v>597</v>
      </c>
    </row>
    <row r="311" spans="2:65" s="11" customFormat="1" ht="13.5">
      <c r="B311" s="199"/>
      <c r="C311" s="200"/>
      <c r="D311" s="201" t="s">
        <v>164</v>
      </c>
      <c r="E311" s="202" t="s">
        <v>24</v>
      </c>
      <c r="F311" s="203" t="s">
        <v>598</v>
      </c>
      <c r="G311" s="200"/>
      <c r="H311" s="204">
        <v>1.4</v>
      </c>
      <c r="I311" s="205"/>
      <c r="J311" s="200"/>
      <c r="K311" s="200"/>
      <c r="L311" s="206"/>
      <c r="M311" s="207"/>
      <c r="N311" s="208"/>
      <c r="O311" s="208"/>
      <c r="P311" s="208"/>
      <c r="Q311" s="208"/>
      <c r="R311" s="208"/>
      <c r="S311" s="208"/>
      <c r="T311" s="209"/>
      <c r="AT311" s="210" t="s">
        <v>164</v>
      </c>
      <c r="AU311" s="210" t="s">
        <v>162</v>
      </c>
      <c r="AV311" s="11" t="s">
        <v>162</v>
      </c>
      <c r="AW311" s="11" t="s">
        <v>166</v>
      </c>
      <c r="AX311" s="11" t="s">
        <v>80</v>
      </c>
      <c r="AY311" s="210" t="s">
        <v>154</v>
      </c>
    </row>
    <row r="312" spans="2:65" s="12" customFormat="1" ht="13.5">
      <c r="B312" s="211"/>
      <c r="C312" s="212"/>
      <c r="D312" s="213" t="s">
        <v>164</v>
      </c>
      <c r="E312" s="214" t="s">
        <v>24</v>
      </c>
      <c r="F312" s="215" t="s">
        <v>167</v>
      </c>
      <c r="G312" s="212"/>
      <c r="H312" s="216">
        <v>1.4</v>
      </c>
      <c r="I312" s="217"/>
      <c r="J312" s="212"/>
      <c r="K312" s="212"/>
      <c r="L312" s="218"/>
      <c r="M312" s="219"/>
      <c r="N312" s="220"/>
      <c r="O312" s="220"/>
      <c r="P312" s="220"/>
      <c r="Q312" s="220"/>
      <c r="R312" s="220"/>
      <c r="S312" s="220"/>
      <c r="T312" s="221"/>
      <c r="AT312" s="222" t="s">
        <v>164</v>
      </c>
      <c r="AU312" s="222" t="s">
        <v>162</v>
      </c>
      <c r="AV312" s="12" t="s">
        <v>161</v>
      </c>
      <c r="AW312" s="12" t="s">
        <v>166</v>
      </c>
      <c r="AX312" s="12" t="s">
        <v>25</v>
      </c>
      <c r="AY312" s="222" t="s">
        <v>154</v>
      </c>
    </row>
    <row r="313" spans="2:65" s="1" customFormat="1" ht="31.5" customHeight="1">
      <c r="B313" s="39"/>
      <c r="C313" s="187" t="s">
        <v>599</v>
      </c>
      <c r="D313" s="187" t="s">
        <v>156</v>
      </c>
      <c r="E313" s="188" t="s">
        <v>595</v>
      </c>
      <c r="F313" s="189" t="s">
        <v>596</v>
      </c>
      <c r="G313" s="190" t="s">
        <v>159</v>
      </c>
      <c r="H313" s="191">
        <v>8.76</v>
      </c>
      <c r="I313" s="192"/>
      <c r="J313" s="193">
        <f>ROUND(I313*H313,2)</f>
        <v>0</v>
      </c>
      <c r="K313" s="189" t="s">
        <v>160</v>
      </c>
      <c r="L313" s="59"/>
      <c r="M313" s="194" t="s">
        <v>24</v>
      </c>
      <c r="N313" s="195" t="s">
        <v>52</v>
      </c>
      <c r="O313" s="40"/>
      <c r="P313" s="196">
        <f>O313*H313</f>
        <v>0</v>
      </c>
      <c r="Q313" s="196">
        <v>0</v>
      </c>
      <c r="R313" s="196">
        <f>Q313*H313</f>
        <v>0</v>
      </c>
      <c r="S313" s="196">
        <v>2.2000000000000002</v>
      </c>
      <c r="T313" s="197">
        <f>S313*H313</f>
        <v>19.272000000000002</v>
      </c>
      <c r="AR313" s="22" t="s">
        <v>161</v>
      </c>
      <c r="AT313" s="22" t="s">
        <v>156</v>
      </c>
      <c r="AU313" s="22" t="s">
        <v>162</v>
      </c>
      <c r="AY313" s="22" t="s">
        <v>154</v>
      </c>
      <c r="BE313" s="198">
        <f>IF(N313="základní",J313,0)</f>
        <v>0</v>
      </c>
      <c r="BF313" s="198">
        <f>IF(N313="snížená",J313,0)</f>
        <v>0</v>
      </c>
      <c r="BG313" s="198">
        <f>IF(N313="zákl. přenesená",J313,0)</f>
        <v>0</v>
      </c>
      <c r="BH313" s="198">
        <f>IF(N313="sníž. přenesená",J313,0)</f>
        <v>0</v>
      </c>
      <c r="BI313" s="198">
        <f>IF(N313="nulová",J313,0)</f>
        <v>0</v>
      </c>
      <c r="BJ313" s="22" t="s">
        <v>162</v>
      </c>
      <c r="BK313" s="198">
        <f>ROUND(I313*H313,2)</f>
        <v>0</v>
      </c>
      <c r="BL313" s="22" t="s">
        <v>161</v>
      </c>
      <c r="BM313" s="22" t="s">
        <v>600</v>
      </c>
    </row>
    <row r="314" spans="2:65" s="11" customFormat="1" ht="13.5">
      <c r="B314" s="199"/>
      <c r="C314" s="200"/>
      <c r="D314" s="201" t="s">
        <v>164</v>
      </c>
      <c r="E314" s="202" t="s">
        <v>24</v>
      </c>
      <c r="F314" s="203" t="s">
        <v>601</v>
      </c>
      <c r="G314" s="200"/>
      <c r="H314" s="204">
        <v>8.76</v>
      </c>
      <c r="I314" s="205"/>
      <c r="J314" s="200"/>
      <c r="K314" s="200"/>
      <c r="L314" s="206"/>
      <c r="M314" s="207"/>
      <c r="N314" s="208"/>
      <c r="O314" s="208"/>
      <c r="P314" s="208"/>
      <c r="Q314" s="208"/>
      <c r="R314" s="208"/>
      <c r="S314" s="208"/>
      <c r="T314" s="209"/>
      <c r="AT314" s="210" t="s">
        <v>164</v>
      </c>
      <c r="AU314" s="210" t="s">
        <v>162</v>
      </c>
      <c r="AV314" s="11" t="s">
        <v>162</v>
      </c>
      <c r="AW314" s="11" t="s">
        <v>166</v>
      </c>
      <c r="AX314" s="11" t="s">
        <v>80</v>
      </c>
      <c r="AY314" s="210" t="s">
        <v>154</v>
      </c>
    </row>
    <row r="315" spans="2:65" s="12" customFormat="1" ht="13.5">
      <c r="B315" s="211"/>
      <c r="C315" s="212"/>
      <c r="D315" s="213" t="s">
        <v>164</v>
      </c>
      <c r="E315" s="214" t="s">
        <v>24</v>
      </c>
      <c r="F315" s="215" t="s">
        <v>167</v>
      </c>
      <c r="G315" s="212"/>
      <c r="H315" s="216">
        <v>8.76</v>
      </c>
      <c r="I315" s="217"/>
      <c r="J315" s="212"/>
      <c r="K315" s="212"/>
      <c r="L315" s="218"/>
      <c r="M315" s="219"/>
      <c r="N315" s="220"/>
      <c r="O315" s="220"/>
      <c r="P315" s="220"/>
      <c r="Q315" s="220"/>
      <c r="R315" s="220"/>
      <c r="S315" s="220"/>
      <c r="T315" s="221"/>
      <c r="AT315" s="222" t="s">
        <v>164</v>
      </c>
      <c r="AU315" s="222" t="s">
        <v>162</v>
      </c>
      <c r="AV315" s="12" t="s">
        <v>161</v>
      </c>
      <c r="AW315" s="12" t="s">
        <v>166</v>
      </c>
      <c r="AX315" s="12" t="s">
        <v>25</v>
      </c>
      <c r="AY315" s="222" t="s">
        <v>154</v>
      </c>
    </row>
    <row r="316" spans="2:65" s="1" customFormat="1" ht="31.5" customHeight="1">
      <c r="B316" s="39"/>
      <c r="C316" s="187" t="s">
        <v>602</v>
      </c>
      <c r="D316" s="187" t="s">
        <v>156</v>
      </c>
      <c r="E316" s="188" t="s">
        <v>603</v>
      </c>
      <c r="F316" s="189" t="s">
        <v>604</v>
      </c>
      <c r="G316" s="190" t="s">
        <v>197</v>
      </c>
      <c r="H316" s="191">
        <v>3.54</v>
      </c>
      <c r="I316" s="192"/>
      <c r="J316" s="193">
        <f>ROUND(I316*H316,2)</f>
        <v>0</v>
      </c>
      <c r="K316" s="189" t="s">
        <v>160</v>
      </c>
      <c r="L316" s="59"/>
      <c r="M316" s="194" t="s">
        <v>24</v>
      </c>
      <c r="N316" s="195" t="s">
        <v>52</v>
      </c>
      <c r="O316" s="40"/>
      <c r="P316" s="196">
        <f>O316*H316</f>
        <v>0</v>
      </c>
      <c r="Q316" s="196">
        <v>0</v>
      </c>
      <c r="R316" s="196">
        <f>Q316*H316</f>
        <v>0</v>
      </c>
      <c r="S316" s="196">
        <v>4.8000000000000001E-2</v>
      </c>
      <c r="T316" s="197">
        <f>S316*H316</f>
        <v>0.16992000000000002</v>
      </c>
      <c r="AR316" s="22" t="s">
        <v>161</v>
      </c>
      <c r="AT316" s="22" t="s">
        <v>156</v>
      </c>
      <c r="AU316" s="22" t="s">
        <v>162</v>
      </c>
      <c r="AY316" s="22" t="s">
        <v>154</v>
      </c>
      <c r="BE316" s="198">
        <f>IF(N316="základní",J316,0)</f>
        <v>0</v>
      </c>
      <c r="BF316" s="198">
        <f>IF(N316="snížená",J316,0)</f>
        <v>0</v>
      </c>
      <c r="BG316" s="198">
        <f>IF(N316="zákl. přenesená",J316,0)</f>
        <v>0</v>
      </c>
      <c r="BH316" s="198">
        <f>IF(N316="sníž. přenesená",J316,0)</f>
        <v>0</v>
      </c>
      <c r="BI316" s="198">
        <f>IF(N316="nulová",J316,0)</f>
        <v>0</v>
      </c>
      <c r="BJ316" s="22" t="s">
        <v>162</v>
      </c>
      <c r="BK316" s="198">
        <f>ROUND(I316*H316,2)</f>
        <v>0</v>
      </c>
      <c r="BL316" s="22" t="s">
        <v>161</v>
      </c>
      <c r="BM316" s="22" t="s">
        <v>605</v>
      </c>
    </row>
    <row r="317" spans="2:65" s="11" customFormat="1" ht="13.5">
      <c r="B317" s="199"/>
      <c r="C317" s="200"/>
      <c r="D317" s="201" t="s">
        <v>164</v>
      </c>
      <c r="E317" s="202" t="s">
        <v>24</v>
      </c>
      <c r="F317" s="203" t="s">
        <v>606</v>
      </c>
      <c r="G317" s="200"/>
      <c r="H317" s="204">
        <v>0.6</v>
      </c>
      <c r="I317" s="205"/>
      <c r="J317" s="200"/>
      <c r="K317" s="200"/>
      <c r="L317" s="206"/>
      <c r="M317" s="207"/>
      <c r="N317" s="208"/>
      <c r="O317" s="208"/>
      <c r="P317" s="208"/>
      <c r="Q317" s="208"/>
      <c r="R317" s="208"/>
      <c r="S317" s="208"/>
      <c r="T317" s="209"/>
      <c r="AT317" s="210" t="s">
        <v>164</v>
      </c>
      <c r="AU317" s="210" t="s">
        <v>162</v>
      </c>
      <c r="AV317" s="11" t="s">
        <v>162</v>
      </c>
      <c r="AW317" s="11" t="s">
        <v>166</v>
      </c>
      <c r="AX317" s="11" t="s">
        <v>80</v>
      </c>
      <c r="AY317" s="210" t="s">
        <v>154</v>
      </c>
    </row>
    <row r="318" spans="2:65" s="11" customFormat="1" ht="13.5">
      <c r="B318" s="199"/>
      <c r="C318" s="200"/>
      <c r="D318" s="201" t="s">
        <v>164</v>
      </c>
      <c r="E318" s="202" t="s">
        <v>24</v>
      </c>
      <c r="F318" s="203" t="s">
        <v>607</v>
      </c>
      <c r="G318" s="200"/>
      <c r="H318" s="204">
        <v>1.47</v>
      </c>
      <c r="I318" s="205"/>
      <c r="J318" s="200"/>
      <c r="K318" s="200"/>
      <c r="L318" s="206"/>
      <c r="M318" s="207"/>
      <c r="N318" s="208"/>
      <c r="O318" s="208"/>
      <c r="P318" s="208"/>
      <c r="Q318" s="208"/>
      <c r="R318" s="208"/>
      <c r="S318" s="208"/>
      <c r="T318" s="209"/>
      <c r="AT318" s="210" t="s">
        <v>164</v>
      </c>
      <c r="AU318" s="210" t="s">
        <v>162</v>
      </c>
      <c r="AV318" s="11" t="s">
        <v>162</v>
      </c>
      <c r="AW318" s="11" t="s">
        <v>166</v>
      </c>
      <c r="AX318" s="11" t="s">
        <v>80</v>
      </c>
      <c r="AY318" s="210" t="s">
        <v>154</v>
      </c>
    </row>
    <row r="319" spans="2:65" s="11" customFormat="1" ht="13.5">
      <c r="B319" s="199"/>
      <c r="C319" s="200"/>
      <c r="D319" s="201" t="s">
        <v>164</v>
      </c>
      <c r="E319" s="202" t="s">
        <v>24</v>
      </c>
      <c r="F319" s="203" t="s">
        <v>608</v>
      </c>
      <c r="G319" s="200"/>
      <c r="H319" s="204">
        <v>1.47</v>
      </c>
      <c r="I319" s="205"/>
      <c r="J319" s="200"/>
      <c r="K319" s="200"/>
      <c r="L319" s="206"/>
      <c r="M319" s="207"/>
      <c r="N319" s="208"/>
      <c r="O319" s="208"/>
      <c r="P319" s="208"/>
      <c r="Q319" s="208"/>
      <c r="R319" s="208"/>
      <c r="S319" s="208"/>
      <c r="T319" s="209"/>
      <c r="AT319" s="210" t="s">
        <v>164</v>
      </c>
      <c r="AU319" s="210" t="s">
        <v>162</v>
      </c>
      <c r="AV319" s="11" t="s">
        <v>162</v>
      </c>
      <c r="AW319" s="11" t="s">
        <v>166</v>
      </c>
      <c r="AX319" s="11" t="s">
        <v>80</v>
      </c>
      <c r="AY319" s="210" t="s">
        <v>154</v>
      </c>
    </row>
    <row r="320" spans="2:65" s="12" customFormat="1" ht="13.5">
      <c r="B320" s="211"/>
      <c r="C320" s="212"/>
      <c r="D320" s="213" t="s">
        <v>164</v>
      </c>
      <c r="E320" s="214" t="s">
        <v>24</v>
      </c>
      <c r="F320" s="215" t="s">
        <v>167</v>
      </c>
      <c r="G320" s="212"/>
      <c r="H320" s="216">
        <v>3.54</v>
      </c>
      <c r="I320" s="217"/>
      <c r="J320" s="212"/>
      <c r="K320" s="212"/>
      <c r="L320" s="218"/>
      <c r="M320" s="219"/>
      <c r="N320" s="220"/>
      <c r="O320" s="220"/>
      <c r="P320" s="220"/>
      <c r="Q320" s="220"/>
      <c r="R320" s="220"/>
      <c r="S320" s="220"/>
      <c r="T320" s="221"/>
      <c r="AT320" s="222" t="s">
        <v>164</v>
      </c>
      <c r="AU320" s="222" t="s">
        <v>162</v>
      </c>
      <c r="AV320" s="12" t="s">
        <v>161</v>
      </c>
      <c r="AW320" s="12" t="s">
        <v>166</v>
      </c>
      <c r="AX320" s="12" t="s">
        <v>25</v>
      </c>
      <c r="AY320" s="222" t="s">
        <v>154</v>
      </c>
    </row>
    <row r="321" spans="2:65" s="1" customFormat="1" ht="31.5" customHeight="1">
      <c r="B321" s="39"/>
      <c r="C321" s="187" t="s">
        <v>609</v>
      </c>
      <c r="D321" s="187" t="s">
        <v>156</v>
      </c>
      <c r="E321" s="188" t="s">
        <v>610</v>
      </c>
      <c r="F321" s="189" t="s">
        <v>611</v>
      </c>
      <c r="G321" s="190" t="s">
        <v>197</v>
      </c>
      <c r="H321" s="191">
        <v>24.562000000000001</v>
      </c>
      <c r="I321" s="192"/>
      <c r="J321" s="193">
        <f>ROUND(I321*H321,2)</f>
        <v>0</v>
      </c>
      <c r="K321" s="189" t="s">
        <v>160</v>
      </c>
      <c r="L321" s="59"/>
      <c r="M321" s="194" t="s">
        <v>24</v>
      </c>
      <c r="N321" s="195" t="s">
        <v>52</v>
      </c>
      <c r="O321" s="40"/>
      <c r="P321" s="196">
        <f>O321*H321</f>
        <v>0</v>
      </c>
      <c r="Q321" s="196">
        <v>0</v>
      </c>
      <c r="R321" s="196">
        <f>Q321*H321</f>
        <v>0</v>
      </c>
      <c r="S321" s="196">
        <v>3.4000000000000002E-2</v>
      </c>
      <c r="T321" s="197">
        <f>S321*H321</f>
        <v>0.83510800000000007</v>
      </c>
      <c r="AR321" s="22" t="s">
        <v>161</v>
      </c>
      <c r="AT321" s="22" t="s">
        <v>156</v>
      </c>
      <c r="AU321" s="22" t="s">
        <v>162</v>
      </c>
      <c r="AY321" s="22" t="s">
        <v>154</v>
      </c>
      <c r="BE321" s="198">
        <f>IF(N321="základní",J321,0)</f>
        <v>0</v>
      </c>
      <c r="BF321" s="198">
        <f>IF(N321="snížená",J321,0)</f>
        <v>0</v>
      </c>
      <c r="BG321" s="198">
        <f>IF(N321="zákl. přenesená",J321,0)</f>
        <v>0</v>
      </c>
      <c r="BH321" s="198">
        <f>IF(N321="sníž. přenesená",J321,0)</f>
        <v>0</v>
      </c>
      <c r="BI321" s="198">
        <f>IF(N321="nulová",J321,0)</f>
        <v>0</v>
      </c>
      <c r="BJ321" s="22" t="s">
        <v>162</v>
      </c>
      <c r="BK321" s="198">
        <f>ROUND(I321*H321,2)</f>
        <v>0</v>
      </c>
      <c r="BL321" s="22" t="s">
        <v>161</v>
      </c>
      <c r="BM321" s="22" t="s">
        <v>612</v>
      </c>
    </row>
    <row r="322" spans="2:65" s="11" customFormat="1" ht="13.5">
      <c r="B322" s="199"/>
      <c r="C322" s="200"/>
      <c r="D322" s="201" t="s">
        <v>164</v>
      </c>
      <c r="E322" s="202" t="s">
        <v>24</v>
      </c>
      <c r="F322" s="203" t="s">
        <v>613</v>
      </c>
      <c r="G322" s="200"/>
      <c r="H322" s="204">
        <v>12.005000000000001</v>
      </c>
      <c r="I322" s="205"/>
      <c r="J322" s="200"/>
      <c r="K322" s="200"/>
      <c r="L322" s="206"/>
      <c r="M322" s="207"/>
      <c r="N322" s="208"/>
      <c r="O322" s="208"/>
      <c r="P322" s="208"/>
      <c r="Q322" s="208"/>
      <c r="R322" s="208"/>
      <c r="S322" s="208"/>
      <c r="T322" s="209"/>
      <c r="AT322" s="210" t="s">
        <v>164</v>
      </c>
      <c r="AU322" s="210" t="s">
        <v>162</v>
      </c>
      <c r="AV322" s="11" t="s">
        <v>162</v>
      </c>
      <c r="AW322" s="11" t="s">
        <v>166</v>
      </c>
      <c r="AX322" s="11" t="s">
        <v>80</v>
      </c>
      <c r="AY322" s="210" t="s">
        <v>154</v>
      </c>
    </row>
    <row r="323" spans="2:65" s="11" customFormat="1" ht="13.5">
      <c r="B323" s="199"/>
      <c r="C323" s="200"/>
      <c r="D323" s="201" t="s">
        <v>164</v>
      </c>
      <c r="E323" s="202" t="s">
        <v>24</v>
      </c>
      <c r="F323" s="203" t="s">
        <v>614</v>
      </c>
      <c r="G323" s="200"/>
      <c r="H323" s="204">
        <v>12.557</v>
      </c>
      <c r="I323" s="205"/>
      <c r="J323" s="200"/>
      <c r="K323" s="200"/>
      <c r="L323" s="206"/>
      <c r="M323" s="207"/>
      <c r="N323" s="208"/>
      <c r="O323" s="208"/>
      <c r="P323" s="208"/>
      <c r="Q323" s="208"/>
      <c r="R323" s="208"/>
      <c r="S323" s="208"/>
      <c r="T323" s="209"/>
      <c r="AT323" s="210" t="s">
        <v>164</v>
      </c>
      <c r="AU323" s="210" t="s">
        <v>162</v>
      </c>
      <c r="AV323" s="11" t="s">
        <v>162</v>
      </c>
      <c r="AW323" s="11" t="s">
        <v>166</v>
      </c>
      <c r="AX323" s="11" t="s">
        <v>80</v>
      </c>
      <c r="AY323" s="210" t="s">
        <v>154</v>
      </c>
    </row>
    <row r="324" spans="2:65" s="12" customFormat="1" ht="13.5">
      <c r="B324" s="211"/>
      <c r="C324" s="212"/>
      <c r="D324" s="213" t="s">
        <v>164</v>
      </c>
      <c r="E324" s="214" t="s">
        <v>24</v>
      </c>
      <c r="F324" s="215" t="s">
        <v>167</v>
      </c>
      <c r="G324" s="212"/>
      <c r="H324" s="216">
        <v>24.562000000000001</v>
      </c>
      <c r="I324" s="217"/>
      <c r="J324" s="212"/>
      <c r="K324" s="212"/>
      <c r="L324" s="218"/>
      <c r="M324" s="219"/>
      <c r="N324" s="220"/>
      <c r="O324" s="220"/>
      <c r="P324" s="220"/>
      <c r="Q324" s="220"/>
      <c r="R324" s="220"/>
      <c r="S324" s="220"/>
      <c r="T324" s="221"/>
      <c r="AT324" s="222" t="s">
        <v>164</v>
      </c>
      <c r="AU324" s="222" t="s">
        <v>162</v>
      </c>
      <c r="AV324" s="12" t="s">
        <v>161</v>
      </c>
      <c r="AW324" s="12" t="s">
        <v>166</v>
      </c>
      <c r="AX324" s="12" t="s">
        <v>25</v>
      </c>
      <c r="AY324" s="222" t="s">
        <v>154</v>
      </c>
    </row>
    <row r="325" spans="2:65" s="1" customFormat="1" ht="31.5" customHeight="1">
      <c r="B325" s="39"/>
      <c r="C325" s="187" t="s">
        <v>615</v>
      </c>
      <c r="D325" s="187" t="s">
        <v>156</v>
      </c>
      <c r="E325" s="188" t="s">
        <v>616</v>
      </c>
      <c r="F325" s="189" t="s">
        <v>617</v>
      </c>
      <c r="G325" s="190" t="s">
        <v>197</v>
      </c>
      <c r="H325" s="191">
        <v>1.8180000000000001</v>
      </c>
      <c r="I325" s="192"/>
      <c r="J325" s="193">
        <f>ROUND(I325*H325,2)</f>
        <v>0</v>
      </c>
      <c r="K325" s="189" t="s">
        <v>160</v>
      </c>
      <c r="L325" s="59"/>
      <c r="M325" s="194" t="s">
        <v>24</v>
      </c>
      <c r="N325" s="195" t="s">
        <v>52</v>
      </c>
      <c r="O325" s="40"/>
      <c r="P325" s="196">
        <f>O325*H325</f>
        <v>0</v>
      </c>
      <c r="Q325" s="196">
        <v>0</v>
      </c>
      <c r="R325" s="196">
        <f>Q325*H325</f>
        <v>0</v>
      </c>
      <c r="S325" s="196">
        <v>8.7999999999999995E-2</v>
      </c>
      <c r="T325" s="197">
        <f>S325*H325</f>
        <v>0.15998399999999999</v>
      </c>
      <c r="AR325" s="22" t="s">
        <v>161</v>
      </c>
      <c r="AT325" s="22" t="s">
        <v>156</v>
      </c>
      <c r="AU325" s="22" t="s">
        <v>162</v>
      </c>
      <c r="AY325" s="22" t="s">
        <v>154</v>
      </c>
      <c r="BE325" s="198">
        <f>IF(N325="základní",J325,0)</f>
        <v>0</v>
      </c>
      <c r="BF325" s="198">
        <f>IF(N325="snížená",J325,0)</f>
        <v>0</v>
      </c>
      <c r="BG325" s="198">
        <f>IF(N325="zákl. přenesená",J325,0)</f>
        <v>0</v>
      </c>
      <c r="BH325" s="198">
        <f>IF(N325="sníž. přenesená",J325,0)</f>
        <v>0</v>
      </c>
      <c r="BI325" s="198">
        <f>IF(N325="nulová",J325,0)</f>
        <v>0</v>
      </c>
      <c r="BJ325" s="22" t="s">
        <v>162</v>
      </c>
      <c r="BK325" s="198">
        <f>ROUND(I325*H325,2)</f>
        <v>0</v>
      </c>
      <c r="BL325" s="22" t="s">
        <v>161</v>
      </c>
      <c r="BM325" s="22" t="s">
        <v>618</v>
      </c>
    </row>
    <row r="326" spans="2:65" s="11" customFormat="1" ht="13.5">
      <c r="B326" s="199"/>
      <c r="C326" s="200"/>
      <c r="D326" s="201" t="s">
        <v>164</v>
      </c>
      <c r="E326" s="202" t="s">
        <v>24</v>
      </c>
      <c r="F326" s="203" t="s">
        <v>619</v>
      </c>
      <c r="G326" s="200"/>
      <c r="H326" s="204">
        <v>1.8180000000000001</v>
      </c>
      <c r="I326" s="205"/>
      <c r="J326" s="200"/>
      <c r="K326" s="200"/>
      <c r="L326" s="206"/>
      <c r="M326" s="207"/>
      <c r="N326" s="208"/>
      <c r="O326" s="208"/>
      <c r="P326" s="208"/>
      <c r="Q326" s="208"/>
      <c r="R326" s="208"/>
      <c r="S326" s="208"/>
      <c r="T326" s="209"/>
      <c r="AT326" s="210" t="s">
        <v>164</v>
      </c>
      <c r="AU326" s="210" t="s">
        <v>162</v>
      </c>
      <c r="AV326" s="11" t="s">
        <v>162</v>
      </c>
      <c r="AW326" s="11" t="s">
        <v>166</v>
      </c>
      <c r="AX326" s="11" t="s">
        <v>80</v>
      </c>
      <c r="AY326" s="210" t="s">
        <v>154</v>
      </c>
    </row>
    <row r="327" spans="2:65" s="12" customFormat="1" ht="13.5">
      <c r="B327" s="211"/>
      <c r="C327" s="212"/>
      <c r="D327" s="213" t="s">
        <v>164</v>
      </c>
      <c r="E327" s="214" t="s">
        <v>24</v>
      </c>
      <c r="F327" s="215" t="s">
        <v>167</v>
      </c>
      <c r="G327" s="212"/>
      <c r="H327" s="216">
        <v>1.8180000000000001</v>
      </c>
      <c r="I327" s="217"/>
      <c r="J327" s="212"/>
      <c r="K327" s="212"/>
      <c r="L327" s="218"/>
      <c r="M327" s="219"/>
      <c r="N327" s="220"/>
      <c r="O327" s="220"/>
      <c r="P327" s="220"/>
      <c r="Q327" s="220"/>
      <c r="R327" s="220"/>
      <c r="S327" s="220"/>
      <c r="T327" s="221"/>
      <c r="AT327" s="222" t="s">
        <v>164</v>
      </c>
      <c r="AU327" s="222" t="s">
        <v>162</v>
      </c>
      <c r="AV327" s="12" t="s">
        <v>161</v>
      </c>
      <c r="AW327" s="12" t="s">
        <v>166</v>
      </c>
      <c r="AX327" s="12" t="s">
        <v>25</v>
      </c>
      <c r="AY327" s="222" t="s">
        <v>154</v>
      </c>
    </row>
    <row r="328" spans="2:65" s="1" customFormat="1" ht="31.5" customHeight="1">
      <c r="B328" s="39"/>
      <c r="C328" s="187" t="s">
        <v>620</v>
      </c>
      <c r="D328" s="187" t="s">
        <v>156</v>
      </c>
      <c r="E328" s="188" t="s">
        <v>621</v>
      </c>
      <c r="F328" s="189" t="s">
        <v>622</v>
      </c>
      <c r="G328" s="190" t="s">
        <v>197</v>
      </c>
      <c r="H328" s="191">
        <v>10.5</v>
      </c>
      <c r="I328" s="192"/>
      <c r="J328" s="193">
        <f>ROUND(I328*H328,2)</f>
        <v>0</v>
      </c>
      <c r="K328" s="189" t="s">
        <v>160</v>
      </c>
      <c r="L328" s="59"/>
      <c r="M328" s="194" t="s">
        <v>24</v>
      </c>
      <c r="N328" s="195" t="s">
        <v>52</v>
      </c>
      <c r="O328" s="40"/>
      <c r="P328" s="196">
        <f>O328*H328</f>
        <v>0</v>
      </c>
      <c r="Q328" s="196">
        <v>0</v>
      </c>
      <c r="R328" s="196">
        <f>Q328*H328</f>
        <v>0</v>
      </c>
      <c r="S328" s="196">
        <v>5.1999999999999998E-2</v>
      </c>
      <c r="T328" s="197">
        <f>S328*H328</f>
        <v>0.54599999999999993</v>
      </c>
      <c r="AR328" s="22" t="s">
        <v>161</v>
      </c>
      <c r="AT328" s="22" t="s">
        <v>156</v>
      </c>
      <c r="AU328" s="22" t="s">
        <v>162</v>
      </c>
      <c r="AY328" s="22" t="s">
        <v>154</v>
      </c>
      <c r="BE328" s="198">
        <f>IF(N328="základní",J328,0)</f>
        <v>0</v>
      </c>
      <c r="BF328" s="198">
        <f>IF(N328="snížená",J328,0)</f>
        <v>0</v>
      </c>
      <c r="BG328" s="198">
        <f>IF(N328="zákl. přenesená",J328,0)</f>
        <v>0</v>
      </c>
      <c r="BH328" s="198">
        <f>IF(N328="sníž. přenesená",J328,0)</f>
        <v>0</v>
      </c>
      <c r="BI328" s="198">
        <f>IF(N328="nulová",J328,0)</f>
        <v>0</v>
      </c>
      <c r="BJ328" s="22" t="s">
        <v>162</v>
      </c>
      <c r="BK328" s="198">
        <f>ROUND(I328*H328,2)</f>
        <v>0</v>
      </c>
      <c r="BL328" s="22" t="s">
        <v>161</v>
      </c>
      <c r="BM328" s="22" t="s">
        <v>623</v>
      </c>
    </row>
    <row r="329" spans="2:65" s="11" customFormat="1" ht="13.5">
      <c r="B329" s="199"/>
      <c r="C329" s="200"/>
      <c r="D329" s="201" t="s">
        <v>164</v>
      </c>
      <c r="E329" s="202" t="s">
        <v>24</v>
      </c>
      <c r="F329" s="203" t="s">
        <v>624</v>
      </c>
      <c r="G329" s="200"/>
      <c r="H329" s="204">
        <v>10.5</v>
      </c>
      <c r="I329" s="205"/>
      <c r="J329" s="200"/>
      <c r="K329" s="200"/>
      <c r="L329" s="206"/>
      <c r="M329" s="207"/>
      <c r="N329" s="208"/>
      <c r="O329" s="208"/>
      <c r="P329" s="208"/>
      <c r="Q329" s="208"/>
      <c r="R329" s="208"/>
      <c r="S329" s="208"/>
      <c r="T329" s="209"/>
      <c r="AT329" s="210" t="s">
        <v>164</v>
      </c>
      <c r="AU329" s="210" t="s">
        <v>162</v>
      </c>
      <c r="AV329" s="11" t="s">
        <v>162</v>
      </c>
      <c r="AW329" s="11" t="s">
        <v>166</v>
      </c>
      <c r="AX329" s="11" t="s">
        <v>80</v>
      </c>
      <c r="AY329" s="210" t="s">
        <v>154</v>
      </c>
    </row>
    <row r="330" spans="2:65" s="12" customFormat="1" ht="13.5">
      <c r="B330" s="211"/>
      <c r="C330" s="212"/>
      <c r="D330" s="213" t="s">
        <v>164</v>
      </c>
      <c r="E330" s="214" t="s">
        <v>24</v>
      </c>
      <c r="F330" s="215" t="s">
        <v>167</v>
      </c>
      <c r="G330" s="212"/>
      <c r="H330" s="216">
        <v>10.5</v>
      </c>
      <c r="I330" s="217"/>
      <c r="J330" s="212"/>
      <c r="K330" s="212"/>
      <c r="L330" s="218"/>
      <c r="M330" s="219"/>
      <c r="N330" s="220"/>
      <c r="O330" s="220"/>
      <c r="P330" s="220"/>
      <c r="Q330" s="220"/>
      <c r="R330" s="220"/>
      <c r="S330" s="220"/>
      <c r="T330" s="221"/>
      <c r="AT330" s="222" t="s">
        <v>164</v>
      </c>
      <c r="AU330" s="222" t="s">
        <v>162</v>
      </c>
      <c r="AV330" s="12" t="s">
        <v>161</v>
      </c>
      <c r="AW330" s="12" t="s">
        <v>166</v>
      </c>
      <c r="AX330" s="12" t="s">
        <v>25</v>
      </c>
      <c r="AY330" s="222" t="s">
        <v>154</v>
      </c>
    </row>
    <row r="331" spans="2:65" s="1" customFormat="1" ht="31.5" customHeight="1">
      <c r="B331" s="39"/>
      <c r="C331" s="187" t="s">
        <v>625</v>
      </c>
      <c r="D331" s="187" t="s">
        <v>156</v>
      </c>
      <c r="E331" s="188" t="s">
        <v>626</v>
      </c>
      <c r="F331" s="189" t="s">
        <v>627</v>
      </c>
      <c r="G331" s="190" t="s">
        <v>197</v>
      </c>
      <c r="H331" s="191">
        <v>12.608000000000001</v>
      </c>
      <c r="I331" s="192"/>
      <c r="J331" s="193">
        <f>ROUND(I331*H331,2)</f>
        <v>0</v>
      </c>
      <c r="K331" s="189" t="s">
        <v>160</v>
      </c>
      <c r="L331" s="59"/>
      <c r="M331" s="194" t="s">
        <v>24</v>
      </c>
      <c r="N331" s="195" t="s">
        <v>52</v>
      </c>
      <c r="O331" s="40"/>
      <c r="P331" s="196">
        <f>O331*H331</f>
        <v>0</v>
      </c>
      <c r="Q331" s="196">
        <v>0</v>
      </c>
      <c r="R331" s="196">
        <f>Q331*H331</f>
        <v>0</v>
      </c>
      <c r="S331" s="196">
        <v>7.5999999999999998E-2</v>
      </c>
      <c r="T331" s="197">
        <f>S331*H331</f>
        <v>0.95820800000000006</v>
      </c>
      <c r="AR331" s="22" t="s">
        <v>161</v>
      </c>
      <c r="AT331" s="22" t="s">
        <v>156</v>
      </c>
      <c r="AU331" s="22" t="s">
        <v>162</v>
      </c>
      <c r="AY331" s="22" t="s">
        <v>154</v>
      </c>
      <c r="BE331" s="198">
        <f>IF(N331="základní",J331,0)</f>
        <v>0</v>
      </c>
      <c r="BF331" s="198">
        <f>IF(N331="snížená",J331,0)</f>
        <v>0</v>
      </c>
      <c r="BG331" s="198">
        <f>IF(N331="zákl. přenesená",J331,0)</f>
        <v>0</v>
      </c>
      <c r="BH331" s="198">
        <f>IF(N331="sníž. přenesená",J331,0)</f>
        <v>0</v>
      </c>
      <c r="BI331" s="198">
        <f>IF(N331="nulová",J331,0)</f>
        <v>0</v>
      </c>
      <c r="BJ331" s="22" t="s">
        <v>162</v>
      </c>
      <c r="BK331" s="198">
        <f>ROUND(I331*H331,2)</f>
        <v>0</v>
      </c>
      <c r="BL331" s="22" t="s">
        <v>161</v>
      </c>
      <c r="BM331" s="22" t="s">
        <v>628</v>
      </c>
    </row>
    <row r="332" spans="2:65" s="11" customFormat="1" ht="13.5">
      <c r="B332" s="199"/>
      <c r="C332" s="200"/>
      <c r="D332" s="201" t="s">
        <v>164</v>
      </c>
      <c r="E332" s="202" t="s">
        <v>24</v>
      </c>
      <c r="F332" s="203" t="s">
        <v>629</v>
      </c>
      <c r="G332" s="200"/>
      <c r="H332" s="204">
        <v>6.3040000000000003</v>
      </c>
      <c r="I332" s="205"/>
      <c r="J332" s="200"/>
      <c r="K332" s="200"/>
      <c r="L332" s="206"/>
      <c r="M332" s="207"/>
      <c r="N332" s="208"/>
      <c r="O332" s="208"/>
      <c r="P332" s="208"/>
      <c r="Q332" s="208"/>
      <c r="R332" s="208"/>
      <c r="S332" s="208"/>
      <c r="T332" s="209"/>
      <c r="AT332" s="210" t="s">
        <v>164</v>
      </c>
      <c r="AU332" s="210" t="s">
        <v>162</v>
      </c>
      <c r="AV332" s="11" t="s">
        <v>162</v>
      </c>
      <c r="AW332" s="11" t="s">
        <v>166</v>
      </c>
      <c r="AX332" s="11" t="s">
        <v>80</v>
      </c>
      <c r="AY332" s="210" t="s">
        <v>154</v>
      </c>
    </row>
    <row r="333" spans="2:65" s="11" customFormat="1" ht="13.5">
      <c r="B333" s="199"/>
      <c r="C333" s="200"/>
      <c r="D333" s="201" t="s">
        <v>164</v>
      </c>
      <c r="E333" s="202" t="s">
        <v>24</v>
      </c>
      <c r="F333" s="203" t="s">
        <v>630</v>
      </c>
      <c r="G333" s="200"/>
      <c r="H333" s="204">
        <v>4.7279999999999998</v>
      </c>
      <c r="I333" s="205"/>
      <c r="J333" s="200"/>
      <c r="K333" s="200"/>
      <c r="L333" s="206"/>
      <c r="M333" s="207"/>
      <c r="N333" s="208"/>
      <c r="O333" s="208"/>
      <c r="P333" s="208"/>
      <c r="Q333" s="208"/>
      <c r="R333" s="208"/>
      <c r="S333" s="208"/>
      <c r="T333" s="209"/>
      <c r="AT333" s="210" t="s">
        <v>164</v>
      </c>
      <c r="AU333" s="210" t="s">
        <v>162</v>
      </c>
      <c r="AV333" s="11" t="s">
        <v>162</v>
      </c>
      <c r="AW333" s="11" t="s">
        <v>166</v>
      </c>
      <c r="AX333" s="11" t="s">
        <v>80</v>
      </c>
      <c r="AY333" s="210" t="s">
        <v>154</v>
      </c>
    </row>
    <row r="334" spans="2:65" s="11" customFormat="1" ht="13.5">
      <c r="B334" s="199"/>
      <c r="C334" s="200"/>
      <c r="D334" s="201" t="s">
        <v>164</v>
      </c>
      <c r="E334" s="202" t="s">
        <v>24</v>
      </c>
      <c r="F334" s="203" t="s">
        <v>631</v>
      </c>
      <c r="G334" s="200"/>
      <c r="H334" s="204">
        <v>1.5760000000000001</v>
      </c>
      <c r="I334" s="205"/>
      <c r="J334" s="200"/>
      <c r="K334" s="200"/>
      <c r="L334" s="206"/>
      <c r="M334" s="207"/>
      <c r="N334" s="208"/>
      <c r="O334" s="208"/>
      <c r="P334" s="208"/>
      <c r="Q334" s="208"/>
      <c r="R334" s="208"/>
      <c r="S334" s="208"/>
      <c r="T334" s="209"/>
      <c r="AT334" s="210" t="s">
        <v>164</v>
      </c>
      <c r="AU334" s="210" t="s">
        <v>162</v>
      </c>
      <c r="AV334" s="11" t="s">
        <v>162</v>
      </c>
      <c r="AW334" s="11" t="s">
        <v>166</v>
      </c>
      <c r="AX334" s="11" t="s">
        <v>80</v>
      </c>
      <c r="AY334" s="210" t="s">
        <v>154</v>
      </c>
    </row>
    <row r="335" spans="2:65" s="12" customFormat="1" ht="13.5">
      <c r="B335" s="211"/>
      <c r="C335" s="212"/>
      <c r="D335" s="213" t="s">
        <v>164</v>
      </c>
      <c r="E335" s="214" t="s">
        <v>24</v>
      </c>
      <c r="F335" s="215" t="s">
        <v>167</v>
      </c>
      <c r="G335" s="212"/>
      <c r="H335" s="216">
        <v>12.608000000000001</v>
      </c>
      <c r="I335" s="217"/>
      <c r="J335" s="212"/>
      <c r="K335" s="212"/>
      <c r="L335" s="218"/>
      <c r="M335" s="219"/>
      <c r="N335" s="220"/>
      <c r="O335" s="220"/>
      <c r="P335" s="220"/>
      <c r="Q335" s="220"/>
      <c r="R335" s="220"/>
      <c r="S335" s="220"/>
      <c r="T335" s="221"/>
      <c r="AT335" s="222" t="s">
        <v>164</v>
      </c>
      <c r="AU335" s="222" t="s">
        <v>162</v>
      </c>
      <c r="AV335" s="12" t="s">
        <v>161</v>
      </c>
      <c r="AW335" s="12" t="s">
        <v>166</v>
      </c>
      <c r="AX335" s="12" t="s">
        <v>25</v>
      </c>
      <c r="AY335" s="222" t="s">
        <v>154</v>
      </c>
    </row>
    <row r="336" spans="2:65" s="1" customFormat="1" ht="31.5" customHeight="1">
      <c r="B336" s="39"/>
      <c r="C336" s="187" t="s">
        <v>31</v>
      </c>
      <c r="D336" s="187" t="s">
        <v>156</v>
      </c>
      <c r="E336" s="188" t="s">
        <v>632</v>
      </c>
      <c r="F336" s="189" t="s">
        <v>633</v>
      </c>
      <c r="G336" s="190" t="s">
        <v>197</v>
      </c>
      <c r="H336" s="191">
        <v>350</v>
      </c>
      <c r="I336" s="192"/>
      <c r="J336" s="193">
        <f>ROUND(I336*H336,2)</f>
        <v>0</v>
      </c>
      <c r="K336" s="189" t="s">
        <v>160</v>
      </c>
      <c r="L336" s="59"/>
      <c r="M336" s="194" t="s">
        <v>24</v>
      </c>
      <c r="N336" s="195" t="s">
        <v>52</v>
      </c>
      <c r="O336" s="40"/>
      <c r="P336" s="196">
        <f>O336*H336</f>
        <v>0</v>
      </c>
      <c r="Q336" s="196">
        <v>0</v>
      </c>
      <c r="R336" s="196">
        <f>Q336*H336</f>
        <v>0</v>
      </c>
      <c r="S336" s="196">
        <v>0.01</v>
      </c>
      <c r="T336" s="197">
        <f>S336*H336</f>
        <v>3.5</v>
      </c>
      <c r="AR336" s="22" t="s">
        <v>161</v>
      </c>
      <c r="AT336" s="22" t="s">
        <v>156</v>
      </c>
      <c r="AU336" s="22" t="s">
        <v>162</v>
      </c>
      <c r="AY336" s="22" t="s">
        <v>154</v>
      </c>
      <c r="BE336" s="198">
        <f>IF(N336="základní",J336,0)</f>
        <v>0</v>
      </c>
      <c r="BF336" s="198">
        <f>IF(N336="snížená",J336,0)</f>
        <v>0</v>
      </c>
      <c r="BG336" s="198">
        <f>IF(N336="zákl. přenesená",J336,0)</f>
        <v>0</v>
      </c>
      <c r="BH336" s="198">
        <f>IF(N336="sníž. přenesená",J336,0)</f>
        <v>0</v>
      </c>
      <c r="BI336" s="198">
        <f>IF(N336="nulová",J336,0)</f>
        <v>0</v>
      </c>
      <c r="BJ336" s="22" t="s">
        <v>162</v>
      </c>
      <c r="BK336" s="198">
        <f>ROUND(I336*H336,2)</f>
        <v>0</v>
      </c>
      <c r="BL336" s="22" t="s">
        <v>161</v>
      </c>
      <c r="BM336" s="22" t="s">
        <v>634</v>
      </c>
    </row>
    <row r="337" spans="2:65" s="1" customFormat="1" ht="31.5" customHeight="1">
      <c r="B337" s="39"/>
      <c r="C337" s="187" t="s">
        <v>635</v>
      </c>
      <c r="D337" s="187" t="s">
        <v>156</v>
      </c>
      <c r="E337" s="188" t="s">
        <v>636</v>
      </c>
      <c r="F337" s="189" t="s">
        <v>637</v>
      </c>
      <c r="G337" s="190" t="s">
        <v>197</v>
      </c>
      <c r="H337" s="191">
        <v>215</v>
      </c>
      <c r="I337" s="192"/>
      <c r="J337" s="193">
        <f>ROUND(I337*H337,2)</f>
        <v>0</v>
      </c>
      <c r="K337" s="189" t="s">
        <v>160</v>
      </c>
      <c r="L337" s="59"/>
      <c r="M337" s="194" t="s">
        <v>24</v>
      </c>
      <c r="N337" s="195" t="s">
        <v>52</v>
      </c>
      <c r="O337" s="40"/>
      <c r="P337" s="196">
        <f>O337*H337</f>
        <v>0</v>
      </c>
      <c r="Q337" s="196">
        <v>0</v>
      </c>
      <c r="R337" s="196">
        <f>Q337*H337</f>
        <v>0</v>
      </c>
      <c r="S337" s="196">
        <v>1.6E-2</v>
      </c>
      <c r="T337" s="197">
        <f>S337*H337</f>
        <v>3.44</v>
      </c>
      <c r="AR337" s="22" t="s">
        <v>161</v>
      </c>
      <c r="AT337" s="22" t="s">
        <v>156</v>
      </c>
      <c r="AU337" s="22" t="s">
        <v>162</v>
      </c>
      <c r="AY337" s="22" t="s">
        <v>154</v>
      </c>
      <c r="BE337" s="198">
        <f>IF(N337="základní",J337,0)</f>
        <v>0</v>
      </c>
      <c r="BF337" s="198">
        <f>IF(N337="snížená",J337,0)</f>
        <v>0</v>
      </c>
      <c r="BG337" s="198">
        <f>IF(N337="zákl. přenesená",J337,0)</f>
        <v>0</v>
      </c>
      <c r="BH337" s="198">
        <f>IF(N337="sníž. přenesená",J337,0)</f>
        <v>0</v>
      </c>
      <c r="BI337" s="198">
        <f>IF(N337="nulová",J337,0)</f>
        <v>0</v>
      </c>
      <c r="BJ337" s="22" t="s">
        <v>162</v>
      </c>
      <c r="BK337" s="198">
        <f>ROUND(I337*H337,2)</f>
        <v>0</v>
      </c>
      <c r="BL337" s="22" t="s">
        <v>161</v>
      </c>
      <c r="BM337" s="22" t="s">
        <v>638</v>
      </c>
    </row>
    <row r="338" spans="2:65" s="11" customFormat="1" ht="13.5">
      <c r="B338" s="199"/>
      <c r="C338" s="200"/>
      <c r="D338" s="201" t="s">
        <v>164</v>
      </c>
      <c r="E338" s="202" t="s">
        <v>24</v>
      </c>
      <c r="F338" s="203" t="s">
        <v>639</v>
      </c>
      <c r="G338" s="200"/>
      <c r="H338" s="204">
        <v>215</v>
      </c>
      <c r="I338" s="205"/>
      <c r="J338" s="200"/>
      <c r="K338" s="200"/>
      <c r="L338" s="206"/>
      <c r="M338" s="207"/>
      <c r="N338" s="208"/>
      <c r="O338" s="208"/>
      <c r="P338" s="208"/>
      <c r="Q338" s="208"/>
      <c r="R338" s="208"/>
      <c r="S338" s="208"/>
      <c r="T338" s="209"/>
      <c r="AT338" s="210" t="s">
        <v>164</v>
      </c>
      <c r="AU338" s="210" t="s">
        <v>162</v>
      </c>
      <c r="AV338" s="11" t="s">
        <v>162</v>
      </c>
      <c r="AW338" s="11" t="s">
        <v>166</v>
      </c>
      <c r="AX338" s="11" t="s">
        <v>80</v>
      </c>
      <c r="AY338" s="210" t="s">
        <v>154</v>
      </c>
    </row>
    <row r="339" spans="2:65" s="12" customFormat="1" ht="13.5">
      <c r="B339" s="211"/>
      <c r="C339" s="212"/>
      <c r="D339" s="213" t="s">
        <v>164</v>
      </c>
      <c r="E339" s="214" t="s">
        <v>24</v>
      </c>
      <c r="F339" s="215" t="s">
        <v>167</v>
      </c>
      <c r="G339" s="212"/>
      <c r="H339" s="216">
        <v>215</v>
      </c>
      <c r="I339" s="217"/>
      <c r="J339" s="212"/>
      <c r="K339" s="212"/>
      <c r="L339" s="218"/>
      <c r="M339" s="219"/>
      <c r="N339" s="220"/>
      <c r="O339" s="220"/>
      <c r="P339" s="220"/>
      <c r="Q339" s="220"/>
      <c r="R339" s="220"/>
      <c r="S339" s="220"/>
      <c r="T339" s="221"/>
      <c r="AT339" s="222" t="s">
        <v>164</v>
      </c>
      <c r="AU339" s="222" t="s">
        <v>162</v>
      </c>
      <c r="AV339" s="12" t="s">
        <v>161</v>
      </c>
      <c r="AW339" s="12" t="s">
        <v>166</v>
      </c>
      <c r="AX339" s="12" t="s">
        <v>25</v>
      </c>
      <c r="AY339" s="222" t="s">
        <v>154</v>
      </c>
    </row>
    <row r="340" spans="2:65" s="1" customFormat="1" ht="22.5" customHeight="1">
      <c r="B340" s="39"/>
      <c r="C340" s="187" t="s">
        <v>640</v>
      </c>
      <c r="D340" s="187" t="s">
        <v>156</v>
      </c>
      <c r="E340" s="188" t="s">
        <v>641</v>
      </c>
      <c r="F340" s="189" t="s">
        <v>642</v>
      </c>
      <c r="G340" s="190" t="s">
        <v>197</v>
      </c>
      <c r="H340" s="191">
        <v>88.924999999999997</v>
      </c>
      <c r="I340" s="192"/>
      <c r="J340" s="193">
        <f>ROUND(I340*H340,2)</f>
        <v>0</v>
      </c>
      <c r="K340" s="189" t="s">
        <v>160</v>
      </c>
      <c r="L340" s="59"/>
      <c r="M340" s="194" t="s">
        <v>24</v>
      </c>
      <c r="N340" s="195" t="s">
        <v>52</v>
      </c>
      <c r="O340" s="40"/>
      <c r="P340" s="196">
        <f>O340*H340</f>
        <v>0</v>
      </c>
      <c r="Q340" s="196">
        <v>0</v>
      </c>
      <c r="R340" s="196">
        <f>Q340*H340</f>
        <v>0</v>
      </c>
      <c r="S340" s="196">
        <v>6.3E-2</v>
      </c>
      <c r="T340" s="197">
        <f>S340*H340</f>
        <v>5.6022749999999997</v>
      </c>
      <c r="AR340" s="22" t="s">
        <v>161</v>
      </c>
      <c r="AT340" s="22" t="s">
        <v>156</v>
      </c>
      <c r="AU340" s="22" t="s">
        <v>162</v>
      </c>
      <c r="AY340" s="22" t="s">
        <v>154</v>
      </c>
      <c r="BE340" s="198">
        <f>IF(N340="základní",J340,0)</f>
        <v>0</v>
      </c>
      <c r="BF340" s="198">
        <f>IF(N340="snížená",J340,0)</f>
        <v>0</v>
      </c>
      <c r="BG340" s="198">
        <f>IF(N340="zákl. přenesená",J340,0)</f>
        <v>0</v>
      </c>
      <c r="BH340" s="198">
        <f>IF(N340="sníž. přenesená",J340,0)</f>
        <v>0</v>
      </c>
      <c r="BI340" s="198">
        <f>IF(N340="nulová",J340,0)</f>
        <v>0</v>
      </c>
      <c r="BJ340" s="22" t="s">
        <v>162</v>
      </c>
      <c r="BK340" s="198">
        <f>ROUND(I340*H340,2)</f>
        <v>0</v>
      </c>
      <c r="BL340" s="22" t="s">
        <v>161</v>
      </c>
      <c r="BM340" s="22" t="s">
        <v>643</v>
      </c>
    </row>
    <row r="341" spans="2:65" s="11" customFormat="1" ht="13.5">
      <c r="B341" s="199"/>
      <c r="C341" s="200"/>
      <c r="D341" s="201" t="s">
        <v>164</v>
      </c>
      <c r="E341" s="202" t="s">
        <v>24</v>
      </c>
      <c r="F341" s="203" t="s">
        <v>461</v>
      </c>
      <c r="G341" s="200"/>
      <c r="H341" s="204">
        <v>88.924999999999997</v>
      </c>
      <c r="I341" s="205"/>
      <c r="J341" s="200"/>
      <c r="K341" s="200"/>
      <c r="L341" s="206"/>
      <c r="M341" s="207"/>
      <c r="N341" s="208"/>
      <c r="O341" s="208"/>
      <c r="P341" s="208"/>
      <c r="Q341" s="208"/>
      <c r="R341" s="208"/>
      <c r="S341" s="208"/>
      <c r="T341" s="209"/>
      <c r="AT341" s="210" t="s">
        <v>164</v>
      </c>
      <c r="AU341" s="210" t="s">
        <v>162</v>
      </c>
      <c r="AV341" s="11" t="s">
        <v>162</v>
      </c>
      <c r="AW341" s="11" t="s">
        <v>166</v>
      </c>
      <c r="AX341" s="11" t="s">
        <v>80</v>
      </c>
      <c r="AY341" s="210" t="s">
        <v>154</v>
      </c>
    </row>
    <row r="342" spans="2:65" s="12" customFormat="1" ht="13.5">
      <c r="B342" s="211"/>
      <c r="C342" s="212"/>
      <c r="D342" s="213" t="s">
        <v>164</v>
      </c>
      <c r="E342" s="214" t="s">
        <v>24</v>
      </c>
      <c r="F342" s="215" t="s">
        <v>167</v>
      </c>
      <c r="G342" s="212"/>
      <c r="H342" s="216">
        <v>88.924999999999997</v>
      </c>
      <c r="I342" s="217"/>
      <c r="J342" s="212"/>
      <c r="K342" s="212"/>
      <c r="L342" s="218"/>
      <c r="M342" s="219"/>
      <c r="N342" s="220"/>
      <c r="O342" s="220"/>
      <c r="P342" s="220"/>
      <c r="Q342" s="220"/>
      <c r="R342" s="220"/>
      <c r="S342" s="220"/>
      <c r="T342" s="221"/>
      <c r="AT342" s="222" t="s">
        <v>164</v>
      </c>
      <c r="AU342" s="222" t="s">
        <v>162</v>
      </c>
      <c r="AV342" s="12" t="s">
        <v>161</v>
      </c>
      <c r="AW342" s="12" t="s">
        <v>166</v>
      </c>
      <c r="AX342" s="12" t="s">
        <v>25</v>
      </c>
      <c r="AY342" s="222" t="s">
        <v>154</v>
      </c>
    </row>
    <row r="343" spans="2:65" s="1" customFormat="1" ht="31.5" customHeight="1">
      <c r="B343" s="39"/>
      <c r="C343" s="187" t="s">
        <v>644</v>
      </c>
      <c r="D343" s="187" t="s">
        <v>156</v>
      </c>
      <c r="E343" s="188" t="s">
        <v>645</v>
      </c>
      <c r="F343" s="189" t="s">
        <v>646</v>
      </c>
      <c r="G343" s="190" t="s">
        <v>197</v>
      </c>
      <c r="H343" s="191">
        <v>88.924999999999997</v>
      </c>
      <c r="I343" s="192"/>
      <c r="J343" s="193">
        <f>ROUND(I343*H343,2)</f>
        <v>0</v>
      </c>
      <c r="K343" s="189" t="s">
        <v>160</v>
      </c>
      <c r="L343" s="59"/>
      <c r="M343" s="194" t="s">
        <v>24</v>
      </c>
      <c r="N343" s="195" t="s">
        <v>52</v>
      </c>
      <c r="O343" s="40"/>
      <c r="P343" s="196">
        <f>O343*H343</f>
        <v>0</v>
      </c>
      <c r="Q343" s="196">
        <v>1.162E-2</v>
      </c>
      <c r="R343" s="196">
        <f>Q343*H343</f>
        <v>1.0333085</v>
      </c>
      <c r="S343" s="196">
        <v>0</v>
      </c>
      <c r="T343" s="197">
        <f>S343*H343</f>
        <v>0</v>
      </c>
      <c r="AR343" s="22" t="s">
        <v>161</v>
      </c>
      <c r="AT343" s="22" t="s">
        <v>156</v>
      </c>
      <c r="AU343" s="22" t="s">
        <v>162</v>
      </c>
      <c r="AY343" s="22" t="s">
        <v>154</v>
      </c>
      <c r="BE343" s="198">
        <f>IF(N343="základní",J343,0)</f>
        <v>0</v>
      </c>
      <c r="BF343" s="198">
        <f>IF(N343="snížená",J343,0)</f>
        <v>0</v>
      </c>
      <c r="BG343" s="198">
        <f>IF(N343="zákl. přenesená",J343,0)</f>
        <v>0</v>
      </c>
      <c r="BH343" s="198">
        <f>IF(N343="sníž. přenesená",J343,0)</f>
        <v>0</v>
      </c>
      <c r="BI343" s="198">
        <f>IF(N343="nulová",J343,0)</f>
        <v>0</v>
      </c>
      <c r="BJ343" s="22" t="s">
        <v>162</v>
      </c>
      <c r="BK343" s="198">
        <f>ROUND(I343*H343,2)</f>
        <v>0</v>
      </c>
      <c r="BL343" s="22" t="s">
        <v>161</v>
      </c>
      <c r="BM343" s="22" t="s">
        <v>647</v>
      </c>
    </row>
    <row r="344" spans="2:65" s="1" customFormat="1" ht="22.5" customHeight="1">
      <c r="B344" s="39"/>
      <c r="C344" s="187" t="s">
        <v>648</v>
      </c>
      <c r="D344" s="187" t="s">
        <v>156</v>
      </c>
      <c r="E344" s="188" t="s">
        <v>649</v>
      </c>
      <c r="F344" s="189" t="s">
        <v>650</v>
      </c>
      <c r="G344" s="190" t="s">
        <v>197</v>
      </c>
      <c r="H344" s="191">
        <v>88.924999999999997</v>
      </c>
      <c r="I344" s="192"/>
      <c r="J344" s="193">
        <f>ROUND(I344*H344,2)</f>
        <v>0</v>
      </c>
      <c r="K344" s="189" t="s">
        <v>160</v>
      </c>
      <c r="L344" s="59"/>
      <c r="M344" s="194" t="s">
        <v>24</v>
      </c>
      <c r="N344" s="195" t="s">
        <v>52</v>
      </c>
      <c r="O344" s="40"/>
      <c r="P344" s="196">
        <f>O344*H344</f>
        <v>0</v>
      </c>
      <c r="Q344" s="196">
        <v>0</v>
      </c>
      <c r="R344" s="196">
        <f>Q344*H344</f>
        <v>0</v>
      </c>
      <c r="S344" s="196">
        <v>0</v>
      </c>
      <c r="T344" s="197">
        <f>S344*H344</f>
        <v>0</v>
      </c>
      <c r="AR344" s="22" t="s">
        <v>161</v>
      </c>
      <c r="AT344" s="22" t="s">
        <v>156</v>
      </c>
      <c r="AU344" s="22" t="s">
        <v>162</v>
      </c>
      <c r="AY344" s="22" t="s">
        <v>154</v>
      </c>
      <c r="BE344" s="198">
        <f>IF(N344="základní",J344,0)</f>
        <v>0</v>
      </c>
      <c r="BF344" s="198">
        <f>IF(N344="snížená",J344,0)</f>
        <v>0</v>
      </c>
      <c r="BG344" s="198">
        <f>IF(N344="zákl. přenesená",J344,0)</f>
        <v>0</v>
      </c>
      <c r="BH344" s="198">
        <f>IF(N344="sníž. přenesená",J344,0)</f>
        <v>0</v>
      </c>
      <c r="BI344" s="198">
        <f>IF(N344="nulová",J344,0)</f>
        <v>0</v>
      </c>
      <c r="BJ344" s="22" t="s">
        <v>162</v>
      </c>
      <c r="BK344" s="198">
        <f>ROUND(I344*H344,2)</f>
        <v>0</v>
      </c>
      <c r="BL344" s="22" t="s">
        <v>161</v>
      </c>
      <c r="BM344" s="22" t="s">
        <v>651</v>
      </c>
    </row>
    <row r="345" spans="2:65" s="11" customFormat="1" ht="13.5">
      <c r="B345" s="199"/>
      <c r="C345" s="200"/>
      <c r="D345" s="201" t="s">
        <v>164</v>
      </c>
      <c r="E345" s="202" t="s">
        <v>24</v>
      </c>
      <c r="F345" s="203" t="s">
        <v>461</v>
      </c>
      <c r="G345" s="200"/>
      <c r="H345" s="204">
        <v>88.924999999999997</v>
      </c>
      <c r="I345" s="205"/>
      <c r="J345" s="200"/>
      <c r="K345" s="200"/>
      <c r="L345" s="206"/>
      <c r="M345" s="207"/>
      <c r="N345" s="208"/>
      <c r="O345" s="208"/>
      <c r="P345" s="208"/>
      <c r="Q345" s="208"/>
      <c r="R345" s="208"/>
      <c r="S345" s="208"/>
      <c r="T345" s="209"/>
      <c r="AT345" s="210" t="s">
        <v>164</v>
      </c>
      <c r="AU345" s="210" t="s">
        <v>162</v>
      </c>
      <c r="AV345" s="11" t="s">
        <v>162</v>
      </c>
      <c r="AW345" s="11" t="s">
        <v>166</v>
      </c>
      <c r="AX345" s="11" t="s">
        <v>80</v>
      </c>
      <c r="AY345" s="210" t="s">
        <v>154</v>
      </c>
    </row>
    <row r="346" spans="2:65" s="12" customFormat="1" ht="13.5">
      <c r="B346" s="211"/>
      <c r="C346" s="212"/>
      <c r="D346" s="213" t="s">
        <v>164</v>
      </c>
      <c r="E346" s="214" t="s">
        <v>24</v>
      </c>
      <c r="F346" s="215" t="s">
        <v>167</v>
      </c>
      <c r="G346" s="212"/>
      <c r="H346" s="216">
        <v>88.924999999999997</v>
      </c>
      <c r="I346" s="217"/>
      <c r="J346" s="212"/>
      <c r="K346" s="212"/>
      <c r="L346" s="218"/>
      <c r="M346" s="219"/>
      <c r="N346" s="220"/>
      <c r="O346" s="220"/>
      <c r="P346" s="220"/>
      <c r="Q346" s="220"/>
      <c r="R346" s="220"/>
      <c r="S346" s="220"/>
      <c r="T346" s="221"/>
      <c r="AT346" s="222" t="s">
        <v>164</v>
      </c>
      <c r="AU346" s="222" t="s">
        <v>162</v>
      </c>
      <c r="AV346" s="12" t="s">
        <v>161</v>
      </c>
      <c r="AW346" s="12" t="s">
        <v>166</v>
      </c>
      <c r="AX346" s="12" t="s">
        <v>25</v>
      </c>
      <c r="AY346" s="222" t="s">
        <v>154</v>
      </c>
    </row>
    <row r="347" spans="2:65" s="1" customFormat="1" ht="22.5" customHeight="1">
      <c r="B347" s="39"/>
      <c r="C347" s="187" t="s">
        <v>652</v>
      </c>
      <c r="D347" s="187" t="s">
        <v>156</v>
      </c>
      <c r="E347" s="188" t="s">
        <v>653</v>
      </c>
      <c r="F347" s="189" t="s">
        <v>654</v>
      </c>
      <c r="G347" s="190" t="s">
        <v>223</v>
      </c>
      <c r="H347" s="191">
        <v>106.71</v>
      </c>
      <c r="I347" s="192"/>
      <c r="J347" s="193">
        <f>ROUND(I347*H347,2)</f>
        <v>0</v>
      </c>
      <c r="K347" s="189" t="s">
        <v>160</v>
      </c>
      <c r="L347" s="59"/>
      <c r="M347" s="194" t="s">
        <v>24</v>
      </c>
      <c r="N347" s="195" t="s">
        <v>52</v>
      </c>
      <c r="O347" s="40"/>
      <c r="P347" s="196">
        <f>O347*H347</f>
        <v>0</v>
      </c>
      <c r="Q347" s="196">
        <v>0</v>
      </c>
      <c r="R347" s="196">
        <f>Q347*H347</f>
        <v>0</v>
      </c>
      <c r="S347" s="196">
        <v>0</v>
      </c>
      <c r="T347" s="197">
        <f>S347*H347</f>
        <v>0</v>
      </c>
      <c r="AR347" s="22" t="s">
        <v>161</v>
      </c>
      <c r="AT347" s="22" t="s">
        <v>156</v>
      </c>
      <c r="AU347" s="22" t="s">
        <v>162</v>
      </c>
      <c r="AY347" s="22" t="s">
        <v>154</v>
      </c>
      <c r="BE347" s="198">
        <f>IF(N347="základní",J347,0)</f>
        <v>0</v>
      </c>
      <c r="BF347" s="198">
        <f>IF(N347="snížená",J347,0)</f>
        <v>0</v>
      </c>
      <c r="BG347" s="198">
        <f>IF(N347="zákl. přenesená",J347,0)</f>
        <v>0</v>
      </c>
      <c r="BH347" s="198">
        <f>IF(N347="sníž. přenesená",J347,0)</f>
        <v>0</v>
      </c>
      <c r="BI347" s="198">
        <f>IF(N347="nulová",J347,0)</f>
        <v>0</v>
      </c>
      <c r="BJ347" s="22" t="s">
        <v>162</v>
      </c>
      <c r="BK347" s="198">
        <f>ROUND(I347*H347,2)</f>
        <v>0</v>
      </c>
      <c r="BL347" s="22" t="s">
        <v>161</v>
      </c>
      <c r="BM347" s="22" t="s">
        <v>655</v>
      </c>
    </row>
    <row r="348" spans="2:65" s="11" customFormat="1" ht="13.5">
      <c r="B348" s="199"/>
      <c r="C348" s="200"/>
      <c r="D348" s="201" t="s">
        <v>164</v>
      </c>
      <c r="E348" s="202" t="s">
        <v>24</v>
      </c>
      <c r="F348" s="203" t="s">
        <v>656</v>
      </c>
      <c r="G348" s="200"/>
      <c r="H348" s="204">
        <v>106.71</v>
      </c>
      <c r="I348" s="205"/>
      <c r="J348" s="200"/>
      <c r="K348" s="200"/>
      <c r="L348" s="206"/>
      <c r="M348" s="207"/>
      <c r="N348" s="208"/>
      <c r="O348" s="208"/>
      <c r="P348" s="208"/>
      <c r="Q348" s="208"/>
      <c r="R348" s="208"/>
      <c r="S348" s="208"/>
      <c r="T348" s="209"/>
      <c r="AT348" s="210" t="s">
        <v>164</v>
      </c>
      <c r="AU348" s="210" t="s">
        <v>162</v>
      </c>
      <c r="AV348" s="11" t="s">
        <v>162</v>
      </c>
      <c r="AW348" s="11" t="s">
        <v>166</v>
      </c>
      <c r="AX348" s="11" t="s">
        <v>80</v>
      </c>
      <c r="AY348" s="210" t="s">
        <v>154</v>
      </c>
    </row>
    <row r="349" spans="2:65" s="12" customFormat="1" ht="13.5">
      <c r="B349" s="211"/>
      <c r="C349" s="212"/>
      <c r="D349" s="213" t="s">
        <v>164</v>
      </c>
      <c r="E349" s="214" t="s">
        <v>24</v>
      </c>
      <c r="F349" s="215" t="s">
        <v>167</v>
      </c>
      <c r="G349" s="212"/>
      <c r="H349" s="216">
        <v>106.71</v>
      </c>
      <c r="I349" s="217"/>
      <c r="J349" s="212"/>
      <c r="K349" s="212"/>
      <c r="L349" s="218"/>
      <c r="M349" s="219"/>
      <c r="N349" s="220"/>
      <c r="O349" s="220"/>
      <c r="P349" s="220"/>
      <c r="Q349" s="220"/>
      <c r="R349" s="220"/>
      <c r="S349" s="220"/>
      <c r="T349" s="221"/>
      <c r="AT349" s="222" t="s">
        <v>164</v>
      </c>
      <c r="AU349" s="222" t="s">
        <v>162</v>
      </c>
      <c r="AV349" s="12" t="s">
        <v>161</v>
      </c>
      <c r="AW349" s="12" t="s">
        <v>166</v>
      </c>
      <c r="AX349" s="12" t="s">
        <v>25</v>
      </c>
      <c r="AY349" s="222" t="s">
        <v>154</v>
      </c>
    </row>
    <row r="350" spans="2:65" s="1" customFormat="1" ht="22.5" customHeight="1">
      <c r="B350" s="39"/>
      <c r="C350" s="187" t="s">
        <v>657</v>
      </c>
      <c r="D350" s="187" t="s">
        <v>156</v>
      </c>
      <c r="E350" s="188" t="s">
        <v>658</v>
      </c>
      <c r="F350" s="189" t="s">
        <v>659</v>
      </c>
      <c r="G350" s="190" t="s">
        <v>159</v>
      </c>
      <c r="H350" s="191">
        <v>0.2</v>
      </c>
      <c r="I350" s="192"/>
      <c r="J350" s="193">
        <f>ROUND(I350*H350,2)</f>
        <v>0</v>
      </c>
      <c r="K350" s="189" t="s">
        <v>160</v>
      </c>
      <c r="L350" s="59"/>
      <c r="M350" s="194" t="s">
        <v>24</v>
      </c>
      <c r="N350" s="195" t="s">
        <v>52</v>
      </c>
      <c r="O350" s="40"/>
      <c r="P350" s="196">
        <f>O350*H350</f>
        <v>0</v>
      </c>
      <c r="Q350" s="196">
        <v>0.54034000000000004</v>
      </c>
      <c r="R350" s="196">
        <f>Q350*H350</f>
        <v>0.10806800000000001</v>
      </c>
      <c r="S350" s="196">
        <v>0</v>
      </c>
      <c r="T350" s="197">
        <f>S350*H350</f>
        <v>0</v>
      </c>
      <c r="AR350" s="22" t="s">
        <v>161</v>
      </c>
      <c r="AT350" s="22" t="s">
        <v>156</v>
      </c>
      <c r="AU350" s="22" t="s">
        <v>162</v>
      </c>
      <c r="AY350" s="22" t="s">
        <v>154</v>
      </c>
      <c r="BE350" s="198">
        <f>IF(N350="základní",J350,0)</f>
        <v>0</v>
      </c>
      <c r="BF350" s="198">
        <f>IF(N350="snížená",J350,0)</f>
        <v>0</v>
      </c>
      <c r="BG350" s="198">
        <f>IF(N350="zákl. přenesená",J350,0)</f>
        <v>0</v>
      </c>
      <c r="BH350" s="198">
        <f>IF(N350="sníž. přenesená",J350,0)</f>
        <v>0</v>
      </c>
      <c r="BI350" s="198">
        <f>IF(N350="nulová",J350,0)</f>
        <v>0</v>
      </c>
      <c r="BJ350" s="22" t="s">
        <v>162</v>
      </c>
      <c r="BK350" s="198">
        <f>ROUND(I350*H350,2)</f>
        <v>0</v>
      </c>
      <c r="BL350" s="22" t="s">
        <v>161</v>
      </c>
      <c r="BM350" s="22" t="s">
        <v>660</v>
      </c>
    </row>
    <row r="351" spans="2:65" s="1" customFormat="1" ht="31.5" customHeight="1">
      <c r="B351" s="39"/>
      <c r="C351" s="226" t="s">
        <v>661</v>
      </c>
      <c r="D351" s="226" t="s">
        <v>211</v>
      </c>
      <c r="E351" s="227" t="s">
        <v>662</v>
      </c>
      <c r="F351" s="228" t="s">
        <v>663</v>
      </c>
      <c r="G351" s="229" t="s">
        <v>664</v>
      </c>
      <c r="H351" s="230">
        <v>6.7000000000000004E-2</v>
      </c>
      <c r="I351" s="231"/>
      <c r="J351" s="232">
        <f>ROUND(I351*H351,2)</f>
        <v>0</v>
      </c>
      <c r="K351" s="228" t="s">
        <v>160</v>
      </c>
      <c r="L351" s="233"/>
      <c r="M351" s="234" t="s">
        <v>24</v>
      </c>
      <c r="N351" s="235" t="s">
        <v>52</v>
      </c>
      <c r="O351" s="40"/>
      <c r="P351" s="196">
        <f>O351*H351</f>
        <v>0</v>
      </c>
      <c r="Q351" s="196">
        <v>4.0999999999999996</v>
      </c>
      <c r="R351" s="196">
        <f>Q351*H351</f>
        <v>0.2747</v>
      </c>
      <c r="S351" s="196">
        <v>0</v>
      </c>
      <c r="T351" s="197">
        <f>S351*H351</f>
        <v>0</v>
      </c>
      <c r="AR351" s="22" t="s">
        <v>193</v>
      </c>
      <c r="AT351" s="22" t="s">
        <v>211</v>
      </c>
      <c r="AU351" s="22" t="s">
        <v>162</v>
      </c>
      <c r="AY351" s="22" t="s">
        <v>154</v>
      </c>
      <c r="BE351" s="198">
        <f>IF(N351="základní",J351,0)</f>
        <v>0</v>
      </c>
      <c r="BF351" s="198">
        <f>IF(N351="snížená",J351,0)</f>
        <v>0</v>
      </c>
      <c r="BG351" s="198">
        <f>IF(N351="zákl. přenesená",J351,0)</f>
        <v>0</v>
      </c>
      <c r="BH351" s="198">
        <f>IF(N351="sníž. přenesená",J351,0)</f>
        <v>0</v>
      </c>
      <c r="BI351" s="198">
        <f>IF(N351="nulová",J351,0)</f>
        <v>0</v>
      </c>
      <c r="BJ351" s="22" t="s">
        <v>162</v>
      </c>
      <c r="BK351" s="198">
        <f>ROUND(I351*H351,2)</f>
        <v>0</v>
      </c>
      <c r="BL351" s="22" t="s">
        <v>161</v>
      </c>
      <c r="BM351" s="22" t="s">
        <v>665</v>
      </c>
    </row>
    <row r="352" spans="2:65" s="1" customFormat="1" ht="27">
      <c r="B352" s="39"/>
      <c r="C352" s="61"/>
      <c r="D352" s="201" t="s">
        <v>311</v>
      </c>
      <c r="E352" s="61"/>
      <c r="F352" s="238" t="s">
        <v>666</v>
      </c>
      <c r="G352" s="61"/>
      <c r="H352" s="61"/>
      <c r="I352" s="157"/>
      <c r="J352" s="61"/>
      <c r="K352" s="61"/>
      <c r="L352" s="59"/>
      <c r="M352" s="237"/>
      <c r="N352" s="40"/>
      <c r="O352" s="40"/>
      <c r="P352" s="40"/>
      <c r="Q352" s="40"/>
      <c r="R352" s="40"/>
      <c r="S352" s="40"/>
      <c r="T352" s="76"/>
      <c r="AT352" s="22" t="s">
        <v>311</v>
      </c>
      <c r="AU352" s="22" t="s">
        <v>162</v>
      </c>
    </row>
    <row r="353" spans="2:65" s="10" customFormat="1" ht="29.85" customHeight="1">
      <c r="B353" s="170"/>
      <c r="C353" s="171"/>
      <c r="D353" s="184" t="s">
        <v>79</v>
      </c>
      <c r="E353" s="185" t="s">
        <v>667</v>
      </c>
      <c r="F353" s="185" t="s">
        <v>668</v>
      </c>
      <c r="G353" s="171"/>
      <c r="H353" s="171"/>
      <c r="I353" s="174"/>
      <c r="J353" s="186">
        <f>BK353</f>
        <v>0</v>
      </c>
      <c r="K353" s="171"/>
      <c r="L353" s="176"/>
      <c r="M353" s="177"/>
      <c r="N353" s="178"/>
      <c r="O353" s="178"/>
      <c r="P353" s="179">
        <f>SUM(P354:P361)</f>
        <v>0</v>
      </c>
      <c r="Q353" s="178"/>
      <c r="R353" s="179">
        <f>SUM(R354:R361)</f>
        <v>0</v>
      </c>
      <c r="S353" s="178"/>
      <c r="T353" s="180">
        <f>SUM(T354:T361)</f>
        <v>0</v>
      </c>
      <c r="AR353" s="181" t="s">
        <v>25</v>
      </c>
      <c r="AT353" s="182" t="s">
        <v>79</v>
      </c>
      <c r="AU353" s="182" t="s">
        <v>25</v>
      </c>
      <c r="AY353" s="181" t="s">
        <v>154</v>
      </c>
      <c r="BK353" s="183">
        <f>SUM(BK354:BK361)</f>
        <v>0</v>
      </c>
    </row>
    <row r="354" spans="2:65" s="1" customFormat="1" ht="31.5" customHeight="1">
      <c r="B354" s="39"/>
      <c r="C354" s="187" t="s">
        <v>669</v>
      </c>
      <c r="D354" s="187" t="s">
        <v>156</v>
      </c>
      <c r="E354" s="188" t="s">
        <v>670</v>
      </c>
      <c r="F354" s="189" t="s">
        <v>671</v>
      </c>
      <c r="G354" s="190" t="s">
        <v>254</v>
      </c>
      <c r="H354" s="191">
        <v>73.278999999999996</v>
      </c>
      <c r="I354" s="192"/>
      <c r="J354" s="193">
        <f>ROUND(I354*H354,2)</f>
        <v>0</v>
      </c>
      <c r="K354" s="189" t="s">
        <v>160</v>
      </c>
      <c r="L354" s="59"/>
      <c r="M354" s="194" t="s">
        <v>24</v>
      </c>
      <c r="N354" s="195" t="s">
        <v>52</v>
      </c>
      <c r="O354" s="40"/>
      <c r="P354" s="196">
        <f>O354*H354</f>
        <v>0</v>
      </c>
      <c r="Q354" s="196">
        <v>0</v>
      </c>
      <c r="R354" s="196">
        <f>Q354*H354</f>
        <v>0</v>
      </c>
      <c r="S354" s="196">
        <v>0</v>
      </c>
      <c r="T354" s="197">
        <f>S354*H354</f>
        <v>0</v>
      </c>
      <c r="AR354" s="22" t="s">
        <v>161</v>
      </c>
      <c r="AT354" s="22" t="s">
        <v>156</v>
      </c>
      <c r="AU354" s="22" t="s">
        <v>162</v>
      </c>
      <c r="AY354" s="22" t="s">
        <v>154</v>
      </c>
      <c r="BE354" s="198">
        <f>IF(N354="základní",J354,0)</f>
        <v>0</v>
      </c>
      <c r="BF354" s="198">
        <f>IF(N354="snížená",J354,0)</f>
        <v>0</v>
      </c>
      <c r="BG354" s="198">
        <f>IF(N354="zákl. přenesená",J354,0)</f>
        <v>0</v>
      </c>
      <c r="BH354" s="198">
        <f>IF(N354="sníž. přenesená",J354,0)</f>
        <v>0</v>
      </c>
      <c r="BI354" s="198">
        <f>IF(N354="nulová",J354,0)</f>
        <v>0</v>
      </c>
      <c r="BJ354" s="22" t="s">
        <v>162</v>
      </c>
      <c r="BK354" s="198">
        <f>ROUND(I354*H354,2)</f>
        <v>0</v>
      </c>
      <c r="BL354" s="22" t="s">
        <v>161</v>
      </c>
      <c r="BM354" s="22" t="s">
        <v>672</v>
      </c>
    </row>
    <row r="355" spans="2:65" s="1" customFormat="1" ht="22.5" customHeight="1">
      <c r="B355" s="39"/>
      <c r="C355" s="187" t="s">
        <v>673</v>
      </c>
      <c r="D355" s="187" t="s">
        <v>156</v>
      </c>
      <c r="E355" s="188" t="s">
        <v>674</v>
      </c>
      <c r="F355" s="189" t="s">
        <v>675</v>
      </c>
      <c r="G355" s="190" t="s">
        <v>223</v>
      </c>
      <c r="H355" s="191">
        <v>9</v>
      </c>
      <c r="I355" s="192"/>
      <c r="J355" s="193">
        <f>ROUND(I355*H355,2)</f>
        <v>0</v>
      </c>
      <c r="K355" s="189" t="s">
        <v>160</v>
      </c>
      <c r="L355" s="59"/>
      <c r="M355" s="194" t="s">
        <v>24</v>
      </c>
      <c r="N355" s="195" t="s">
        <v>52</v>
      </c>
      <c r="O355" s="40"/>
      <c r="P355" s="196">
        <f>O355*H355</f>
        <v>0</v>
      </c>
      <c r="Q355" s="196">
        <v>0</v>
      </c>
      <c r="R355" s="196">
        <f>Q355*H355</f>
        <v>0</v>
      </c>
      <c r="S355" s="196">
        <v>0</v>
      </c>
      <c r="T355" s="197">
        <f>S355*H355</f>
        <v>0</v>
      </c>
      <c r="AR355" s="22" t="s">
        <v>161</v>
      </c>
      <c r="AT355" s="22" t="s">
        <v>156</v>
      </c>
      <c r="AU355" s="22" t="s">
        <v>162</v>
      </c>
      <c r="AY355" s="22" t="s">
        <v>154</v>
      </c>
      <c r="BE355" s="198">
        <f>IF(N355="základní",J355,0)</f>
        <v>0</v>
      </c>
      <c r="BF355" s="198">
        <f>IF(N355="snížená",J355,0)</f>
        <v>0</v>
      </c>
      <c r="BG355" s="198">
        <f>IF(N355="zákl. přenesená",J355,0)</f>
        <v>0</v>
      </c>
      <c r="BH355" s="198">
        <f>IF(N355="sníž. přenesená",J355,0)</f>
        <v>0</v>
      </c>
      <c r="BI355" s="198">
        <f>IF(N355="nulová",J355,0)</f>
        <v>0</v>
      </c>
      <c r="BJ355" s="22" t="s">
        <v>162</v>
      </c>
      <c r="BK355" s="198">
        <f>ROUND(I355*H355,2)</f>
        <v>0</v>
      </c>
      <c r="BL355" s="22" t="s">
        <v>161</v>
      </c>
      <c r="BM355" s="22" t="s">
        <v>676</v>
      </c>
    </row>
    <row r="356" spans="2:65" s="1" customFormat="1" ht="31.5" customHeight="1">
      <c r="B356" s="39"/>
      <c r="C356" s="187" t="s">
        <v>677</v>
      </c>
      <c r="D356" s="187" t="s">
        <v>156</v>
      </c>
      <c r="E356" s="188" t="s">
        <v>678</v>
      </c>
      <c r="F356" s="189" t="s">
        <v>679</v>
      </c>
      <c r="G356" s="190" t="s">
        <v>223</v>
      </c>
      <c r="H356" s="191">
        <v>90</v>
      </c>
      <c r="I356" s="192"/>
      <c r="J356" s="193">
        <f>ROUND(I356*H356,2)</f>
        <v>0</v>
      </c>
      <c r="K356" s="189" t="s">
        <v>160</v>
      </c>
      <c r="L356" s="59"/>
      <c r="M356" s="194" t="s">
        <v>24</v>
      </c>
      <c r="N356" s="195" t="s">
        <v>52</v>
      </c>
      <c r="O356" s="40"/>
      <c r="P356" s="196">
        <f>O356*H356</f>
        <v>0</v>
      </c>
      <c r="Q356" s="196">
        <v>0</v>
      </c>
      <c r="R356" s="196">
        <f>Q356*H356</f>
        <v>0</v>
      </c>
      <c r="S356" s="196">
        <v>0</v>
      </c>
      <c r="T356" s="197">
        <f>S356*H356</f>
        <v>0</v>
      </c>
      <c r="AR356" s="22" t="s">
        <v>161</v>
      </c>
      <c r="AT356" s="22" t="s">
        <v>156</v>
      </c>
      <c r="AU356" s="22" t="s">
        <v>162</v>
      </c>
      <c r="AY356" s="22" t="s">
        <v>154</v>
      </c>
      <c r="BE356" s="198">
        <f>IF(N356="základní",J356,0)</f>
        <v>0</v>
      </c>
      <c r="BF356" s="198">
        <f>IF(N356="snížená",J356,0)</f>
        <v>0</v>
      </c>
      <c r="BG356" s="198">
        <f>IF(N356="zákl. přenesená",J356,0)</f>
        <v>0</v>
      </c>
      <c r="BH356" s="198">
        <f>IF(N356="sníž. přenesená",J356,0)</f>
        <v>0</v>
      </c>
      <c r="BI356" s="198">
        <f>IF(N356="nulová",J356,0)</f>
        <v>0</v>
      </c>
      <c r="BJ356" s="22" t="s">
        <v>162</v>
      </c>
      <c r="BK356" s="198">
        <f>ROUND(I356*H356,2)</f>
        <v>0</v>
      </c>
      <c r="BL356" s="22" t="s">
        <v>161</v>
      </c>
      <c r="BM356" s="22" t="s">
        <v>680</v>
      </c>
    </row>
    <row r="357" spans="2:65" s="11" customFormat="1" ht="13.5">
      <c r="B357" s="199"/>
      <c r="C357" s="200"/>
      <c r="D357" s="213" t="s">
        <v>164</v>
      </c>
      <c r="E357" s="200"/>
      <c r="F357" s="239" t="s">
        <v>681</v>
      </c>
      <c r="G357" s="200"/>
      <c r="H357" s="240">
        <v>90</v>
      </c>
      <c r="I357" s="205"/>
      <c r="J357" s="200"/>
      <c r="K357" s="200"/>
      <c r="L357" s="206"/>
      <c r="M357" s="207"/>
      <c r="N357" s="208"/>
      <c r="O357" s="208"/>
      <c r="P357" s="208"/>
      <c r="Q357" s="208"/>
      <c r="R357" s="208"/>
      <c r="S357" s="208"/>
      <c r="T357" s="209"/>
      <c r="AT357" s="210" t="s">
        <v>164</v>
      </c>
      <c r="AU357" s="210" t="s">
        <v>162</v>
      </c>
      <c r="AV357" s="11" t="s">
        <v>162</v>
      </c>
      <c r="AW357" s="11" t="s">
        <v>6</v>
      </c>
      <c r="AX357" s="11" t="s">
        <v>25</v>
      </c>
      <c r="AY357" s="210" t="s">
        <v>154</v>
      </c>
    </row>
    <row r="358" spans="2:65" s="1" customFormat="1" ht="31.5" customHeight="1">
      <c r="B358" s="39"/>
      <c r="C358" s="187" t="s">
        <v>682</v>
      </c>
      <c r="D358" s="187" t="s">
        <v>156</v>
      </c>
      <c r="E358" s="188" t="s">
        <v>683</v>
      </c>
      <c r="F358" s="189" t="s">
        <v>684</v>
      </c>
      <c r="G358" s="190" t="s">
        <v>254</v>
      </c>
      <c r="H358" s="191">
        <v>73.278999999999996</v>
      </c>
      <c r="I358" s="192"/>
      <c r="J358" s="193">
        <f>ROUND(I358*H358,2)</f>
        <v>0</v>
      </c>
      <c r="K358" s="189" t="s">
        <v>160</v>
      </c>
      <c r="L358" s="59"/>
      <c r="M358" s="194" t="s">
        <v>24</v>
      </c>
      <c r="N358" s="195" t="s">
        <v>52</v>
      </c>
      <c r="O358" s="40"/>
      <c r="P358" s="196">
        <f>O358*H358</f>
        <v>0</v>
      </c>
      <c r="Q358" s="196">
        <v>0</v>
      </c>
      <c r="R358" s="196">
        <f>Q358*H358</f>
        <v>0</v>
      </c>
      <c r="S358" s="196">
        <v>0</v>
      </c>
      <c r="T358" s="197">
        <f>S358*H358</f>
        <v>0</v>
      </c>
      <c r="AR358" s="22" t="s">
        <v>161</v>
      </c>
      <c r="AT358" s="22" t="s">
        <v>156</v>
      </c>
      <c r="AU358" s="22" t="s">
        <v>162</v>
      </c>
      <c r="AY358" s="22" t="s">
        <v>154</v>
      </c>
      <c r="BE358" s="198">
        <f>IF(N358="základní",J358,0)</f>
        <v>0</v>
      </c>
      <c r="BF358" s="198">
        <f>IF(N358="snížená",J358,0)</f>
        <v>0</v>
      </c>
      <c r="BG358" s="198">
        <f>IF(N358="zákl. přenesená",J358,0)</f>
        <v>0</v>
      </c>
      <c r="BH358" s="198">
        <f>IF(N358="sníž. přenesená",J358,0)</f>
        <v>0</v>
      </c>
      <c r="BI358" s="198">
        <f>IF(N358="nulová",J358,0)</f>
        <v>0</v>
      </c>
      <c r="BJ358" s="22" t="s">
        <v>162</v>
      </c>
      <c r="BK358" s="198">
        <f>ROUND(I358*H358,2)</f>
        <v>0</v>
      </c>
      <c r="BL358" s="22" t="s">
        <v>161</v>
      </c>
      <c r="BM358" s="22" t="s">
        <v>685</v>
      </c>
    </row>
    <row r="359" spans="2:65" s="1" customFormat="1" ht="31.5" customHeight="1">
      <c r="B359" s="39"/>
      <c r="C359" s="187" t="s">
        <v>686</v>
      </c>
      <c r="D359" s="187" t="s">
        <v>156</v>
      </c>
      <c r="E359" s="188" t="s">
        <v>687</v>
      </c>
      <c r="F359" s="189" t="s">
        <v>688</v>
      </c>
      <c r="G359" s="190" t="s">
        <v>254</v>
      </c>
      <c r="H359" s="191">
        <v>2125.0909999999999</v>
      </c>
      <c r="I359" s="192"/>
      <c r="J359" s="193">
        <f>ROUND(I359*H359,2)</f>
        <v>0</v>
      </c>
      <c r="K359" s="189" t="s">
        <v>160</v>
      </c>
      <c r="L359" s="59"/>
      <c r="M359" s="194" t="s">
        <v>24</v>
      </c>
      <c r="N359" s="195" t="s">
        <v>52</v>
      </c>
      <c r="O359" s="40"/>
      <c r="P359" s="196">
        <f>O359*H359</f>
        <v>0</v>
      </c>
      <c r="Q359" s="196">
        <v>0</v>
      </c>
      <c r="R359" s="196">
        <f>Q359*H359</f>
        <v>0</v>
      </c>
      <c r="S359" s="196">
        <v>0</v>
      </c>
      <c r="T359" s="197">
        <f>S359*H359</f>
        <v>0</v>
      </c>
      <c r="AR359" s="22" t="s">
        <v>161</v>
      </c>
      <c r="AT359" s="22" t="s">
        <v>156</v>
      </c>
      <c r="AU359" s="22" t="s">
        <v>162</v>
      </c>
      <c r="AY359" s="22" t="s">
        <v>154</v>
      </c>
      <c r="BE359" s="198">
        <f>IF(N359="základní",J359,0)</f>
        <v>0</v>
      </c>
      <c r="BF359" s="198">
        <f>IF(N359="snížená",J359,0)</f>
        <v>0</v>
      </c>
      <c r="BG359" s="198">
        <f>IF(N359="zákl. přenesená",J359,0)</f>
        <v>0</v>
      </c>
      <c r="BH359" s="198">
        <f>IF(N359="sníž. přenesená",J359,0)</f>
        <v>0</v>
      </c>
      <c r="BI359" s="198">
        <f>IF(N359="nulová",J359,0)</f>
        <v>0</v>
      </c>
      <c r="BJ359" s="22" t="s">
        <v>162</v>
      </c>
      <c r="BK359" s="198">
        <f>ROUND(I359*H359,2)</f>
        <v>0</v>
      </c>
      <c r="BL359" s="22" t="s">
        <v>161</v>
      </c>
      <c r="BM359" s="22" t="s">
        <v>689</v>
      </c>
    </row>
    <row r="360" spans="2:65" s="11" customFormat="1" ht="13.5">
      <c r="B360" s="199"/>
      <c r="C360" s="200"/>
      <c r="D360" s="213" t="s">
        <v>164</v>
      </c>
      <c r="E360" s="200"/>
      <c r="F360" s="239" t="s">
        <v>690</v>
      </c>
      <c r="G360" s="200"/>
      <c r="H360" s="240">
        <v>2125.0909999999999</v>
      </c>
      <c r="I360" s="205"/>
      <c r="J360" s="200"/>
      <c r="K360" s="200"/>
      <c r="L360" s="206"/>
      <c r="M360" s="207"/>
      <c r="N360" s="208"/>
      <c r="O360" s="208"/>
      <c r="P360" s="208"/>
      <c r="Q360" s="208"/>
      <c r="R360" s="208"/>
      <c r="S360" s="208"/>
      <c r="T360" s="209"/>
      <c r="AT360" s="210" t="s">
        <v>164</v>
      </c>
      <c r="AU360" s="210" t="s">
        <v>162</v>
      </c>
      <c r="AV360" s="11" t="s">
        <v>162</v>
      </c>
      <c r="AW360" s="11" t="s">
        <v>6</v>
      </c>
      <c r="AX360" s="11" t="s">
        <v>25</v>
      </c>
      <c r="AY360" s="210" t="s">
        <v>154</v>
      </c>
    </row>
    <row r="361" spans="2:65" s="1" customFormat="1" ht="22.5" customHeight="1">
      <c r="B361" s="39"/>
      <c r="C361" s="187" t="s">
        <v>691</v>
      </c>
      <c r="D361" s="187" t="s">
        <v>156</v>
      </c>
      <c r="E361" s="188" t="s">
        <v>692</v>
      </c>
      <c r="F361" s="189" t="s">
        <v>693</v>
      </c>
      <c r="G361" s="190" t="s">
        <v>254</v>
      </c>
      <c r="H361" s="191">
        <v>73.278999999999996</v>
      </c>
      <c r="I361" s="192"/>
      <c r="J361" s="193">
        <f>ROUND(I361*H361,2)</f>
        <v>0</v>
      </c>
      <c r="K361" s="189" t="s">
        <v>160</v>
      </c>
      <c r="L361" s="59"/>
      <c r="M361" s="194" t="s">
        <v>24</v>
      </c>
      <c r="N361" s="195" t="s">
        <v>52</v>
      </c>
      <c r="O361" s="40"/>
      <c r="P361" s="196">
        <f>O361*H361</f>
        <v>0</v>
      </c>
      <c r="Q361" s="196">
        <v>0</v>
      </c>
      <c r="R361" s="196">
        <f>Q361*H361</f>
        <v>0</v>
      </c>
      <c r="S361" s="196">
        <v>0</v>
      </c>
      <c r="T361" s="197">
        <f>S361*H361</f>
        <v>0</v>
      </c>
      <c r="AR361" s="22" t="s">
        <v>161</v>
      </c>
      <c r="AT361" s="22" t="s">
        <v>156</v>
      </c>
      <c r="AU361" s="22" t="s">
        <v>162</v>
      </c>
      <c r="AY361" s="22" t="s">
        <v>154</v>
      </c>
      <c r="BE361" s="198">
        <f>IF(N361="základní",J361,0)</f>
        <v>0</v>
      </c>
      <c r="BF361" s="198">
        <f>IF(N361="snížená",J361,0)</f>
        <v>0</v>
      </c>
      <c r="BG361" s="198">
        <f>IF(N361="zákl. přenesená",J361,0)</f>
        <v>0</v>
      </c>
      <c r="BH361" s="198">
        <f>IF(N361="sníž. přenesená",J361,0)</f>
        <v>0</v>
      </c>
      <c r="BI361" s="198">
        <f>IF(N361="nulová",J361,0)</f>
        <v>0</v>
      </c>
      <c r="BJ361" s="22" t="s">
        <v>162</v>
      </c>
      <c r="BK361" s="198">
        <f>ROUND(I361*H361,2)</f>
        <v>0</v>
      </c>
      <c r="BL361" s="22" t="s">
        <v>161</v>
      </c>
      <c r="BM361" s="22" t="s">
        <v>694</v>
      </c>
    </row>
    <row r="362" spans="2:65" s="10" customFormat="1" ht="29.85" customHeight="1">
      <c r="B362" s="170"/>
      <c r="C362" s="171"/>
      <c r="D362" s="184" t="s">
        <v>79</v>
      </c>
      <c r="E362" s="185" t="s">
        <v>695</v>
      </c>
      <c r="F362" s="185" t="s">
        <v>696</v>
      </c>
      <c r="G362" s="171"/>
      <c r="H362" s="171"/>
      <c r="I362" s="174"/>
      <c r="J362" s="186">
        <f>BK362</f>
        <v>0</v>
      </c>
      <c r="K362" s="171"/>
      <c r="L362" s="176"/>
      <c r="M362" s="177"/>
      <c r="N362" s="178"/>
      <c r="O362" s="178"/>
      <c r="P362" s="179">
        <f>P363</f>
        <v>0</v>
      </c>
      <c r="Q362" s="178"/>
      <c r="R362" s="179">
        <f>R363</f>
        <v>0</v>
      </c>
      <c r="S362" s="178"/>
      <c r="T362" s="180">
        <f>T363</f>
        <v>0</v>
      </c>
      <c r="AR362" s="181" t="s">
        <v>25</v>
      </c>
      <c r="AT362" s="182" t="s">
        <v>79</v>
      </c>
      <c r="AU362" s="182" t="s">
        <v>25</v>
      </c>
      <c r="AY362" s="181" t="s">
        <v>154</v>
      </c>
      <c r="BK362" s="183">
        <f>BK363</f>
        <v>0</v>
      </c>
    </row>
    <row r="363" spans="2:65" s="1" customFormat="1" ht="44.25" customHeight="1">
      <c r="B363" s="39"/>
      <c r="C363" s="187" t="s">
        <v>697</v>
      </c>
      <c r="D363" s="187" t="s">
        <v>156</v>
      </c>
      <c r="E363" s="188" t="s">
        <v>698</v>
      </c>
      <c r="F363" s="189" t="s">
        <v>699</v>
      </c>
      <c r="G363" s="190" t="s">
        <v>254</v>
      </c>
      <c r="H363" s="191">
        <v>383.57</v>
      </c>
      <c r="I363" s="192"/>
      <c r="J363" s="193">
        <f>ROUND(I363*H363,2)</f>
        <v>0</v>
      </c>
      <c r="K363" s="189" t="s">
        <v>160</v>
      </c>
      <c r="L363" s="59"/>
      <c r="M363" s="194" t="s">
        <v>24</v>
      </c>
      <c r="N363" s="195" t="s">
        <v>52</v>
      </c>
      <c r="O363" s="40"/>
      <c r="P363" s="196">
        <f>O363*H363</f>
        <v>0</v>
      </c>
      <c r="Q363" s="196">
        <v>0</v>
      </c>
      <c r="R363" s="196">
        <f>Q363*H363</f>
        <v>0</v>
      </c>
      <c r="S363" s="196">
        <v>0</v>
      </c>
      <c r="T363" s="197">
        <f>S363*H363</f>
        <v>0</v>
      </c>
      <c r="AR363" s="22" t="s">
        <v>161</v>
      </c>
      <c r="AT363" s="22" t="s">
        <v>156</v>
      </c>
      <c r="AU363" s="22" t="s">
        <v>162</v>
      </c>
      <c r="AY363" s="22" t="s">
        <v>154</v>
      </c>
      <c r="BE363" s="198">
        <f>IF(N363="základní",J363,0)</f>
        <v>0</v>
      </c>
      <c r="BF363" s="198">
        <f>IF(N363="snížená",J363,0)</f>
        <v>0</v>
      </c>
      <c r="BG363" s="198">
        <f>IF(N363="zákl. přenesená",J363,0)</f>
        <v>0</v>
      </c>
      <c r="BH363" s="198">
        <f>IF(N363="sníž. přenesená",J363,0)</f>
        <v>0</v>
      </c>
      <c r="BI363" s="198">
        <f>IF(N363="nulová",J363,0)</f>
        <v>0</v>
      </c>
      <c r="BJ363" s="22" t="s">
        <v>162</v>
      </c>
      <c r="BK363" s="198">
        <f>ROUND(I363*H363,2)</f>
        <v>0</v>
      </c>
      <c r="BL363" s="22" t="s">
        <v>161</v>
      </c>
      <c r="BM363" s="22" t="s">
        <v>700</v>
      </c>
    </row>
    <row r="364" spans="2:65" s="10" customFormat="1" ht="37.35" customHeight="1">
      <c r="B364" s="170"/>
      <c r="C364" s="171"/>
      <c r="D364" s="172" t="s">
        <v>79</v>
      </c>
      <c r="E364" s="173" t="s">
        <v>701</v>
      </c>
      <c r="F364" s="173" t="s">
        <v>702</v>
      </c>
      <c r="G364" s="171"/>
      <c r="H364" s="171"/>
      <c r="I364" s="174"/>
      <c r="J364" s="175">
        <f>BK364</f>
        <v>0</v>
      </c>
      <c r="K364" s="171"/>
      <c r="L364" s="176"/>
      <c r="M364" s="177"/>
      <c r="N364" s="178"/>
      <c r="O364" s="178"/>
      <c r="P364" s="179">
        <f>P365+P379+P385+P388+P391+P396+P400+P404+P416+P421+P436+P446+P457+P473+P475+P481+P490+P502+P507</f>
        <v>0</v>
      </c>
      <c r="Q364" s="178"/>
      <c r="R364" s="179">
        <f>R365+R379+R385+R388+R391+R396+R400+R404+R416+R421+R436+R446+R457+R473+R475+R481+R490+R502+R507</f>
        <v>10.735758200000001</v>
      </c>
      <c r="S364" s="178"/>
      <c r="T364" s="180">
        <f>T365+T379+T385+T388+T391+T396+T400+T404+T416+T421+T436+T446+T457+T473+T475+T481+T490+T502+T507</f>
        <v>0.88344869999999998</v>
      </c>
      <c r="AR364" s="181" t="s">
        <v>162</v>
      </c>
      <c r="AT364" s="182" t="s">
        <v>79</v>
      </c>
      <c r="AU364" s="182" t="s">
        <v>80</v>
      </c>
      <c r="AY364" s="181" t="s">
        <v>154</v>
      </c>
      <c r="BK364" s="183">
        <f>BK365+BK379+BK385+BK388+BK391+BK396+BK400+BK404+BK416+BK421+BK436+BK446+BK457+BK473+BK475+BK481+BK490+BK502+BK507</f>
        <v>0</v>
      </c>
    </row>
    <row r="365" spans="2:65" s="10" customFormat="1" ht="19.899999999999999" customHeight="1">
      <c r="B365" s="170"/>
      <c r="C365" s="171"/>
      <c r="D365" s="184" t="s">
        <v>79</v>
      </c>
      <c r="E365" s="185" t="s">
        <v>703</v>
      </c>
      <c r="F365" s="185" t="s">
        <v>704</v>
      </c>
      <c r="G365" s="171"/>
      <c r="H365" s="171"/>
      <c r="I365" s="174"/>
      <c r="J365" s="186">
        <f>BK365</f>
        <v>0</v>
      </c>
      <c r="K365" s="171"/>
      <c r="L365" s="176"/>
      <c r="M365" s="177"/>
      <c r="N365" s="178"/>
      <c r="O365" s="178"/>
      <c r="P365" s="179">
        <f>SUM(P366:P378)</f>
        <v>0</v>
      </c>
      <c r="Q365" s="178"/>
      <c r="R365" s="179">
        <f>SUM(R366:R378)</f>
        <v>0.76003196000000006</v>
      </c>
      <c r="S365" s="178"/>
      <c r="T365" s="180">
        <f>SUM(T366:T378)</f>
        <v>0</v>
      </c>
      <c r="AR365" s="181" t="s">
        <v>162</v>
      </c>
      <c r="AT365" s="182" t="s">
        <v>79</v>
      </c>
      <c r="AU365" s="182" t="s">
        <v>25</v>
      </c>
      <c r="AY365" s="181" t="s">
        <v>154</v>
      </c>
      <c r="BK365" s="183">
        <f>SUM(BK366:BK378)</f>
        <v>0</v>
      </c>
    </row>
    <row r="366" spans="2:65" s="1" customFormat="1" ht="31.5" customHeight="1">
      <c r="B366" s="39"/>
      <c r="C366" s="187" t="s">
        <v>705</v>
      </c>
      <c r="D366" s="187" t="s">
        <v>156</v>
      </c>
      <c r="E366" s="188" t="s">
        <v>706</v>
      </c>
      <c r="F366" s="189" t="s">
        <v>707</v>
      </c>
      <c r="G366" s="190" t="s">
        <v>197</v>
      </c>
      <c r="H366" s="191">
        <v>74</v>
      </c>
      <c r="I366" s="192"/>
      <c r="J366" s="193">
        <f>ROUND(I366*H366,2)</f>
        <v>0</v>
      </c>
      <c r="K366" s="189" t="s">
        <v>160</v>
      </c>
      <c r="L366" s="59"/>
      <c r="M366" s="194" t="s">
        <v>24</v>
      </c>
      <c r="N366" s="195" t="s">
        <v>52</v>
      </c>
      <c r="O366" s="40"/>
      <c r="P366" s="196">
        <f>O366*H366</f>
        <v>0</v>
      </c>
      <c r="Q366" s="196">
        <v>0</v>
      </c>
      <c r="R366" s="196">
        <f>Q366*H366</f>
        <v>0</v>
      </c>
      <c r="S366" s="196">
        <v>0</v>
      </c>
      <c r="T366" s="197">
        <f>S366*H366</f>
        <v>0</v>
      </c>
      <c r="AR366" s="22" t="s">
        <v>233</v>
      </c>
      <c r="AT366" s="22" t="s">
        <v>156</v>
      </c>
      <c r="AU366" s="22" t="s">
        <v>162</v>
      </c>
      <c r="AY366" s="22" t="s">
        <v>154</v>
      </c>
      <c r="BE366" s="198">
        <f>IF(N366="základní",J366,0)</f>
        <v>0</v>
      </c>
      <c r="BF366" s="198">
        <f>IF(N366="snížená",J366,0)</f>
        <v>0</v>
      </c>
      <c r="BG366" s="198">
        <f>IF(N366="zákl. přenesená",J366,0)</f>
        <v>0</v>
      </c>
      <c r="BH366" s="198">
        <f>IF(N366="sníž. přenesená",J366,0)</f>
        <v>0</v>
      </c>
      <c r="BI366" s="198">
        <f>IF(N366="nulová",J366,0)</f>
        <v>0</v>
      </c>
      <c r="BJ366" s="22" t="s">
        <v>162</v>
      </c>
      <c r="BK366" s="198">
        <f>ROUND(I366*H366,2)</f>
        <v>0</v>
      </c>
      <c r="BL366" s="22" t="s">
        <v>233</v>
      </c>
      <c r="BM366" s="22" t="s">
        <v>708</v>
      </c>
    </row>
    <row r="367" spans="2:65" s="1" customFormat="1" ht="44.25" customHeight="1">
      <c r="B367" s="39"/>
      <c r="C367" s="226" t="s">
        <v>709</v>
      </c>
      <c r="D367" s="226" t="s">
        <v>211</v>
      </c>
      <c r="E367" s="227" t="s">
        <v>710</v>
      </c>
      <c r="F367" s="228" t="s">
        <v>711</v>
      </c>
      <c r="G367" s="229" t="s">
        <v>254</v>
      </c>
      <c r="H367" s="230">
        <v>2.1999999999999999E-2</v>
      </c>
      <c r="I367" s="231"/>
      <c r="J367" s="232">
        <f>ROUND(I367*H367,2)</f>
        <v>0</v>
      </c>
      <c r="K367" s="228" t="s">
        <v>160</v>
      </c>
      <c r="L367" s="233"/>
      <c r="M367" s="234" t="s">
        <v>24</v>
      </c>
      <c r="N367" s="235" t="s">
        <v>52</v>
      </c>
      <c r="O367" s="40"/>
      <c r="P367" s="196">
        <f>O367*H367</f>
        <v>0</v>
      </c>
      <c r="Q367" s="196">
        <v>1</v>
      </c>
      <c r="R367" s="196">
        <f>Q367*H367</f>
        <v>2.1999999999999999E-2</v>
      </c>
      <c r="S367" s="196">
        <v>0</v>
      </c>
      <c r="T367" s="197">
        <f>S367*H367</f>
        <v>0</v>
      </c>
      <c r="AR367" s="22" t="s">
        <v>307</v>
      </c>
      <c r="AT367" s="22" t="s">
        <v>211</v>
      </c>
      <c r="AU367" s="22" t="s">
        <v>162</v>
      </c>
      <c r="AY367" s="22" t="s">
        <v>154</v>
      </c>
      <c r="BE367" s="198">
        <f>IF(N367="základní",J367,0)</f>
        <v>0</v>
      </c>
      <c r="BF367" s="198">
        <f>IF(N367="snížená",J367,0)</f>
        <v>0</v>
      </c>
      <c r="BG367" s="198">
        <f>IF(N367="zákl. přenesená",J367,0)</f>
        <v>0</v>
      </c>
      <c r="BH367" s="198">
        <f>IF(N367="sníž. přenesená",J367,0)</f>
        <v>0</v>
      </c>
      <c r="BI367" s="198">
        <f>IF(N367="nulová",J367,0)</f>
        <v>0</v>
      </c>
      <c r="BJ367" s="22" t="s">
        <v>162</v>
      </c>
      <c r="BK367" s="198">
        <f>ROUND(I367*H367,2)</f>
        <v>0</v>
      </c>
      <c r="BL367" s="22" t="s">
        <v>233</v>
      </c>
      <c r="BM367" s="22" t="s">
        <v>712</v>
      </c>
    </row>
    <row r="368" spans="2:65" s="1" customFormat="1" ht="27">
      <c r="B368" s="39"/>
      <c r="C368" s="61"/>
      <c r="D368" s="201" t="s">
        <v>311</v>
      </c>
      <c r="E368" s="61"/>
      <c r="F368" s="238" t="s">
        <v>713</v>
      </c>
      <c r="G368" s="61"/>
      <c r="H368" s="61"/>
      <c r="I368" s="157"/>
      <c r="J368" s="61"/>
      <c r="K368" s="61"/>
      <c r="L368" s="59"/>
      <c r="M368" s="237"/>
      <c r="N368" s="40"/>
      <c r="O368" s="40"/>
      <c r="P368" s="40"/>
      <c r="Q368" s="40"/>
      <c r="R368" s="40"/>
      <c r="S368" s="40"/>
      <c r="T368" s="76"/>
      <c r="AT368" s="22" t="s">
        <v>311</v>
      </c>
      <c r="AU368" s="22" t="s">
        <v>162</v>
      </c>
    </row>
    <row r="369" spans="2:65" s="11" customFormat="1" ht="13.5">
      <c r="B369" s="199"/>
      <c r="C369" s="200"/>
      <c r="D369" s="213" t="s">
        <v>164</v>
      </c>
      <c r="E369" s="200"/>
      <c r="F369" s="239" t="s">
        <v>714</v>
      </c>
      <c r="G369" s="200"/>
      <c r="H369" s="240">
        <v>2.1999999999999999E-2</v>
      </c>
      <c r="I369" s="205"/>
      <c r="J369" s="200"/>
      <c r="K369" s="200"/>
      <c r="L369" s="206"/>
      <c r="M369" s="207"/>
      <c r="N369" s="208"/>
      <c r="O369" s="208"/>
      <c r="P369" s="208"/>
      <c r="Q369" s="208"/>
      <c r="R369" s="208"/>
      <c r="S369" s="208"/>
      <c r="T369" s="209"/>
      <c r="AT369" s="210" t="s">
        <v>164</v>
      </c>
      <c r="AU369" s="210" t="s">
        <v>162</v>
      </c>
      <c r="AV369" s="11" t="s">
        <v>162</v>
      </c>
      <c r="AW369" s="11" t="s">
        <v>6</v>
      </c>
      <c r="AX369" s="11" t="s">
        <v>25</v>
      </c>
      <c r="AY369" s="210" t="s">
        <v>154</v>
      </c>
    </row>
    <row r="370" spans="2:65" s="1" customFormat="1" ht="22.5" customHeight="1">
      <c r="B370" s="39"/>
      <c r="C370" s="187" t="s">
        <v>715</v>
      </c>
      <c r="D370" s="187" t="s">
        <v>156</v>
      </c>
      <c r="E370" s="188" t="s">
        <v>716</v>
      </c>
      <c r="F370" s="189" t="s">
        <v>717</v>
      </c>
      <c r="G370" s="190" t="s">
        <v>197</v>
      </c>
      <c r="H370" s="191">
        <v>148</v>
      </c>
      <c r="I370" s="192"/>
      <c r="J370" s="193">
        <f>ROUND(I370*H370,2)</f>
        <v>0</v>
      </c>
      <c r="K370" s="189" t="s">
        <v>160</v>
      </c>
      <c r="L370" s="59"/>
      <c r="M370" s="194" t="s">
        <v>24</v>
      </c>
      <c r="N370" s="195" t="s">
        <v>52</v>
      </c>
      <c r="O370" s="40"/>
      <c r="P370" s="196">
        <f>O370*H370</f>
        <v>0</v>
      </c>
      <c r="Q370" s="196">
        <v>4.0000000000000002E-4</v>
      </c>
      <c r="R370" s="196">
        <f>Q370*H370</f>
        <v>5.9200000000000003E-2</v>
      </c>
      <c r="S370" s="196">
        <v>0</v>
      </c>
      <c r="T370" s="197">
        <f>S370*H370</f>
        <v>0</v>
      </c>
      <c r="AR370" s="22" t="s">
        <v>233</v>
      </c>
      <c r="AT370" s="22" t="s">
        <v>156</v>
      </c>
      <c r="AU370" s="22" t="s">
        <v>162</v>
      </c>
      <c r="AY370" s="22" t="s">
        <v>154</v>
      </c>
      <c r="BE370" s="198">
        <f>IF(N370="základní",J370,0)</f>
        <v>0</v>
      </c>
      <c r="BF370" s="198">
        <f>IF(N370="snížená",J370,0)</f>
        <v>0</v>
      </c>
      <c r="BG370" s="198">
        <f>IF(N370="zákl. přenesená",J370,0)</f>
        <v>0</v>
      </c>
      <c r="BH370" s="198">
        <f>IF(N370="sníž. přenesená",J370,0)</f>
        <v>0</v>
      </c>
      <c r="BI370" s="198">
        <f>IF(N370="nulová",J370,0)</f>
        <v>0</v>
      </c>
      <c r="BJ370" s="22" t="s">
        <v>162</v>
      </c>
      <c r="BK370" s="198">
        <f>ROUND(I370*H370,2)</f>
        <v>0</v>
      </c>
      <c r="BL370" s="22" t="s">
        <v>233</v>
      </c>
      <c r="BM370" s="22" t="s">
        <v>718</v>
      </c>
    </row>
    <row r="371" spans="2:65" s="1" customFormat="1" ht="22.5" customHeight="1">
      <c r="B371" s="39"/>
      <c r="C371" s="226" t="s">
        <v>719</v>
      </c>
      <c r="D371" s="226" t="s">
        <v>211</v>
      </c>
      <c r="E371" s="227" t="s">
        <v>720</v>
      </c>
      <c r="F371" s="228" t="s">
        <v>721</v>
      </c>
      <c r="G371" s="229" t="s">
        <v>197</v>
      </c>
      <c r="H371" s="230">
        <v>85.1</v>
      </c>
      <c r="I371" s="231"/>
      <c r="J371" s="232">
        <f>ROUND(I371*H371,2)</f>
        <v>0</v>
      </c>
      <c r="K371" s="228" t="s">
        <v>160</v>
      </c>
      <c r="L371" s="233"/>
      <c r="M371" s="234" t="s">
        <v>24</v>
      </c>
      <c r="N371" s="235" t="s">
        <v>52</v>
      </c>
      <c r="O371" s="40"/>
      <c r="P371" s="196">
        <f>O371*H371</f>
        <v>0</v>
      </c>
      <c r="Q371" s="196">
        <v>3.8800000000000002E-3</v>
      </c>
      <c r="R371" s="196">
        <f>Q371*H371</f>
        <v>0.33018799999999998</v>
      </c>
      <c r="S371" s="196">
        <v>0</v>
      </c>
      <c r="T371" s="197">
        <f>S371*H371</f>
        <v>0</v>
      </c>
      <c r="AR371" s="22" t="s">
        <v>307</v>
      </c>
      <c r="AT371" s="22" t="s">
        <v>211</v>
      </c>
      <c r="AU371" s="22" t="s">
        <v>162</v>
      </c>
      <c r="AY371" s="22" t="s">
        <v>154</v>
      </c>
      <c r="BE371" s="198">
        <f>IF(N371="základní",J371,0)</f>
        <v>0</v>
      </c>
      <c r="BF371" s="198">
        <f>IF(N371="snížená",J371,0)</f>
        <v>0</v>
      </c>
      <c r="BG371" s="198">
        <f>IF(N371="zákl. přenesená",J371,0)</f>
        <v>0</v>
      </c>
      <c r="BH371" s="198">
        <f>IF(N371="sníž. přenesená",J371,0)</f>
        <v>0</v>
      </c>
      <c r="BI371" s="198">
        <f>IF(N371="nulová",J371,0)</f>
        <v>0</v>
      </c>
      <c r="BJ371" s="22" t="s">
        <v>162</v>
      </c>
      <c r="BK371" s="198">
        <f>ROUND(I371*H371,2)</f>
        <v>0</v>
      </c>
      <c r="BL371" s="22" t="s">
        <v>233</v>
      </c>
      <c r="BM371" s="22" t="s">
        <v>722</v>
      </c>
    </row>
    <row r="372" spans="2:65" s="11" customFormat="1" ht="13.5">
      <c r="B372" s="199"/>
      <c r="C372" s="200"/>
      <c r="D372" s="213" t="s">
        <v>164</v>
      </c>
      <c r="E372" s="200"/>
      <c r="F372" s="239" t="s">
        <v>723</v>
      </c>
      <c r="G372" s="200"/>
      <c r="H372" s="240">
        <v>85.1</v>
      </c>
      <c r="I372" s="205"/>
      <c r="J372" s="200"/>
      <c r="K372" s="200"/>
      <c r="L372" s="206"/>
      <c r="M372" s="207"/>
      <c r="N372" s="208"/>
      <c r="O372" s="208"/>
      <c r="P372" s="208"/>
      <c r="Q372" s="208"/>
      <c r="R372" s="208"/>
      <c r="S372" s="208"/>
      <c r="T372" s="209"/>
      <c r="AT372" s="210" t="s">
        <v>164</v>
      </c>
      <c r="AU372" s="210" t="s">
        <v>162</v>
      </c>
      <c r="AV372" s="11" t="s">
        <v>162</v>
      </c>
      <c r="AW372" s="11" t="s">
        <v>6</v>
      </c>
      <c r="AX372" s="11" t="s">
        <v>25</v>
      </c>
      <c r="AY372" s="210" t="s">
        <v>154</v>
      </c>
    </row>
    <row r="373" spans="2:65" s="1" customFormat="1" ht="44.25" customHeight="1">
      <c r="B373" s="39"/>
      <c r="C373" s="226" t="s">
        <v>724</v>
      </c>
      <c r="D373" s="226" t="s">
        <v>211</v>
      </c>
      <c r="E373" s="227" t="s">
        <v>725</v>
      </c>
      <c r="F373" s="228" t="s">
        <v>726</v>
      </c>
      <c r="G373" s="229" t="s">
        <v>197</v>
      </c>
      <c r="H373" s="230">
        <v>85.1</v>
      </c>
      <c r="I373" s="231"/>
      <c r="J373" s="232">
        <f>ROUND(I373*H373,2)</f>
        <v>0</v>
      </c>
      <c r="K373" s="228" t="s">
        <v>160</v>
      </c>
      <c r="L373" s="233"/>
      <c r="M373" s="234" t="s">
        <v>24</v>
      </c>
      <c r="N373" s="235" t="s">
        <v>52</v>
      </c>
      <c r="O373" s="40"/>
      <c r="P373" s="196">
        <f>O373*H373</f>
        <v>0</v>
      </c>
      <c r="Q373" s="196">
        <v>3.5000000000000001E-3</v>
      </c>
      <c r="R373" s="196">
        <f>Q373*H373</f>
        <v>0.29785</v>
      </c>
      <c r="S373" s="196">
        <v>0</v>
      </c>
      <c r="T373" s="197">
        <f>S373*H373</f>
        <v>0</v>
      </c>
      <c r="AR373" s="22" t="s">
        <v>307</v>
      </c>
      <c r="AT373" s="22" t="s">
        <v>211</v>
      </c>
      <c r="AU373" s="22" t="s">
        <v>162</v>
      </c>
      <c r="AY373" s="22" t="s">
        <v>154</v>
      </c>
      <c r="BE373" s="198">
        <f>IF(N373="základní",J373,0)</f>
        <v>0</v>
      </c>
      <c r="BF373" s="198">
        <f>IF(N373="snížená",J373,0)</f>
        <v>0</v>
      </c>
      <c r="BG373" s="198">
        <f>IF(N373="zákl. přenesená",J373,0)</f>
        <v>0</v>
      </c>
      <c r="BH373" s="198">
        <f>IF(N373="sníž. přenesená",J373,0)</f>
        <v>0</v>
      </c>
      <c r="BI373" s="198">
        <f>IF(N373="nulová",J373,0)</f>
        <v>0</v>
      </c>
      <c r="BJ373" s="22" t="s">
        <v>162</v>
      </c>
      <c r="BK373" s="198">
        <f>ROUND(I373*H373,2)</f>
        <v>0</v>
      </c>
      <c r="BL373" s="22" t="s">
        <v>233</v>
      </c>
      <c r="BM373" s="22" t="s">
        <v>727</v>
      </c>
    </row>
    <row r="374" spans="2:65" s="11" customFormat="1" ht="13.5">
      <c r="B374" s="199"/>
      <c r="C374" s="200"/>
      <c r="D374" s="213" t="s">
        <v>164</v>
      </c>
      <c r="E374" s="200"/>
      <c r="F374" s="239" t="s">
        <v>723</v>
      </c>
      <c r="G374" s="200"/>
      <c r="H374" s="240">
        <v>85.1</v>
      </c>
      <c r="I374" s="205"/>
      <c r="J374" s="200"/>
      <c r="K374" s="200"/>
      <c r="L374" s="206"/>
      <c r="M374" s="207"/>
      <c r="N374" s="208"/>
      <c r="O374" s="208"/>
      <c r="P374" s="208"/>
      <c r="Q374" s="208"/>
      <c r="R374" s="208"/>
      <c r="S374" s="208"/>
      <c r="T374" s="209"/>
      <c r="AT374" s="210" t="s">
        <v>164</v>
      </c>
      <c r="AU374" s="210" t="s">
        <v>162</v>
      </c>
      <c r="AV374" s="11" t="s">
        <v>162</v>
      </c>
      <c r="AW374" s="11" t="s">
        <v>6</v>
      </c>
      <c r="AX374" s="11" t="s">
        <v>25</v>
      </c>
      <c r="AY374" s="210" t="s">
        <v>154</v>
      </c>
    </row>
    <row r="375" spans="2:65" s="1" customFormat="1" ht="31.5" customHeight="1">
      <c r="B375" s="39"/>
      <c r="C375" s="187" t="s">
        <v>728</v>
      </c>
      <c r="D375" s="187" t="s">
        <v>156</v>
      </c>
      <c r="E375" s="188" t="s">
        <v>729</v>
      </c>
      <c r="F375" s="189" t="s">
        <v>730</v>
      </c>
      <c r="G375" s="190" t="s">
        <v>197</v>
      </c>
      <c r="H375" s="191">
        <v>60.469000000000001</v>
      </c>
      <c r="I375" s="192"/>
      <c r="J375" s="193">
        <f>ROUND(I375*H375,2)</f>
        <v>0</v>
      </c>
      <c r="K375" s="189" t="s">
        <v>160</v>
      </c>
      <c r="L375" s="59"/>
      <c r="M375" s="194" t="s">
        <v>24</v>
      </c>
      <c r="N375" s="195" t="s">
        <v>52</v>
      </c>
      <c r="O375" s="40"/>
      <c r="P375" s="196">
        <f>O375*H375</f>
        <v>0</v>
      </c>
      <c r="Q375" s="196">
        <v>8.4000000000000003E-4</v>
      </c>
      <c r="R375" s="196">
        <f>Q375*H375</f>
        <v>5.0793960000000006E-2</v>
      </c>
      <c r="S375" s="196">
        <v>0</v>
      </c>
      <c r="T375" s="197">
        <f>S375*H375</f>
        <v>0</v>
      </c>
      <c r="AR375" s="22" t="s">
        <v>233</v>
      </c>
      <c r="AT375" s="22" t="s">
        <v>156</v>
      </c>
      <c r="AU375" s="22" t="s">
        <v>162</v>
      </c>
      <c r="AY375" s="22" t="s">
        <v>154</v>
      </c>
      <c r="BE375" s="198">
        <f>IF(N375="základní",J375,0)</f>
        <v>0</v>
      </c>
      <c r="BF375" s="198">
        <f>IF(N375="snížená",J375,0)</f>
        <v>0</v>
      </c>
      <c r="BG375" s="198">
        <f>IF(N375="zákl. přenesená",J375,0)</f>
        <v>0</v>
      </c>
      <c r="BH375" s="198">
        <f>IF(N375="sníž. přenesená",J375,0)</f>
        <v>0</v>
      </c>
      <c r="BI375" s="198">
        <f>IF(N375="nulová",J375,0)</f>
        <v>0</v>
      </c>
      <c r="BJ375" s="22" t="s">
        <v>162</v>
      </c>
      <c r="BK375" s="198">
        <f>ROUND(I375*H375,2)</f>
        <v>0</v>
      </c>
      <c r="BL375" s="22" t="s">
        <v>233</v>
      </c>
      <c r="BM375" s="22" t="s">
        <v>731</v>
      </c>
    </row>
    <row r="376" spans="2:65" s="11" customFormat="1" ht="13.5">
      <c r="B376" s="199"/>
      <c r="C376" s="200"/>
      <c r="D376" s="201" t="s">
        <v>164</v>
      </c>
      <c r="E376" s="202" t="s">
        <v>24</v>
      </c>
      <c r="F376" s="203" t="s">
        <v>732</v>
      </c>
      <c r="G376" s="200"/>
      <c r="H376" s="204">
        <v>60.469000000000001</v>
      </c>
      <c r="I376" s="205"/>
      <c r="J376" s="200"/>
      <c r="K376" s="200"/>
      <c r="L376" s="206"/>
      <c r="M376" s="207"/>
      <c r="N376" s="208"/>
      <c r="O376" s="208"/>
      <c r="P376" s="208"/>
      <c r="Q376" s="208"/>
      <c r="R376" s="208"/>
      <c r="S376" s="208"/>
      <c r="T376" s="209"/>
      <c r="AT376" s="210" t="s">
        <v>164</v>
      </c>
      <c r="AU376" s="210" t="s">
        <v>162</v>
      </c>
      <c r="AV376" s="11" t="s">
        <v>162</v>
      </c>
      <c r="AW376" s="11" t="s">
        <v>166</v>
      </c>
      <c r="AX376" s="11" t="s">
        <v>80</v>
      </c>
      <c r="AY376" s="210" t="s">
        <v>154</v>
      </c>
    </row>
    <row r="377" spans="2:65" s="12" customFormat="1" ht="13.5">
      <c r="B377" s="211"/>
      <c r="C377" s="212"/>
      <c r="D377" s="213" t="s">
        <v>164</v>
      </c>
      <c r="E377" s="214" t="s">
        <v>24</v>
      </c>
      <c r="F377" s="215" t="s">
        <v>167</v>
      </c>
      <c r="G377" s="212"/>
      <c r="H377" s="216">
        <v>60.469000000000001</v>
      </c>
      <c r="I377" s="217"/>
      <c r="J377" s="212"/>
      <c r="K377" s="212"/>
      <c r="L377" s="218"/>
      <c r="M377" s="219"/>
      <c r="N377" s="220"/>
      <c r="O377" s="220"/>
      <c r="P377" s="220"/>
      <c r="Q377" s="220"/>
      <c r="R377" s="220"/>
      <c r="S377" s="220"/>
      <c r="T377" s="221"/>
      <c r="AT377" s="222" t="s">
        <v>164</v>
      </c>
      <c r="AU377" s="222" t="s">
        <v>162</v>
      </c>
      <c r="AV377" s="12" t="s">
        <v>161</v>
      </c>
      <c r="AW377" s="12" t="s">
        <v>166</v>
      </c>
      <c r="AX377" s="12" t="s">
        <v>25</v>
      </c>
      <c r="AY377" s="222" t="s">
        <v>154</v>
      </c>
    </row>
    <row r="378" spans="2:65" s="1" customFormat="1" ht="44.25" customHeight="1">
      <c r="B378" s="39"/>
      <c r="C378" s="187" t="s">
        <v>733</v>
      </c>
      <c r="D378" s="187" t="s">
        <v>156</v>
      </c>
      <c r="E378" s="188" t="s">
        <v>734</v>
      </c>
      <c r="F378" s="189" t="s">
        <v>735</v>
      </c>
      <c r="G378" s="190" t="s">
        <v>254</v>
      </c>
      <c r="H378" s="191">
        <v>0.76</v>
      </c>
      <c r="I378" s="192"/>
      <c r="J378" s="193">
        <f>ROUND(I378*H378,2)</f>
        <v>0</v>
      </c>
      <c r="K378" s="189" t="s">
        <v>160</v>
      </c>
      <c r="L378" s="59"/>
      <c r="M378" s="194" t="s">
        <v>24</v>
      </c>
      <c r="N378" s="195" t="s">
        <v>52</v>
      </c>
      <c r="O378" s="40"/>
      <c r="P378" s="196">
        <f>O378*H378</f>
        <v>0</v>
      </c>
      <c r="Q378" s="196">
        <v>0</v>
      </c>
      <c r="R378" s="196">
        <f>Q378*H378</f>
        <v>0</v>
      </c>
      <c r="S378" s="196">
        <v>0</v>
      </c>
      <c r="T378" s="197">
        <f>S378*H378</f>
        <v>0</v>
      </c>
      <c r="AR378" s="22" t="s">
        <v>233</v>
      </c>
      <c r="AT378" s="22" t="s">
        <v>156</v>
      </c>
      <c r="AU378" s="22" t="s">
        <v>162</v>
      </c>
      <c r="AY378" s="22" t="s">
        <v>154</v>
      </c>
      <c r="BE378" s="198">
        <f>IF(N378="základní",J378,0)</f>
        <v>0</v>
      </c>
      <c r="BF378" s="198">
        <f>IF(N378="snížená",J378,0)</f>
        <v>0</v>
      </c>
      <c r="BG378" s="198">
        <f>IF(N378="zákl. přenesená",J378,0)</f>
        <v>0</v>
      </c>
      <c r="BH378" s="198">
        <f>IF(N378="sníž. přenesená",J378,0)</f>
        <v>0</v>
      </c>
      <c r="BI378" s="198">
        <f>IF(N378="nulová",J378,0)</f>
        <v>0</v>
      </c>
      <c r="BJ378" s="22" t="s">
        <v>162</v>
      </c>
      <c r="BK378" s="198">
        <f>ROUND(I378*H378,2)</f>
        <v>0</v>
      </c>
      <c r="BL378" s="22" t="s">
        <v>233</v>
      </c>
      <c r="BM378" s="22" t="s">
        <v>736</v>
      </c>
    </row>
    <row r="379" spans="2:65" s="10" customFormat="1" ht="29.85" customHeight="1">
      <c r="B379" s="170"/>
      <c r="C379" s="171"/>
      <c r="D379" s="184" t="s">
        <v>79</v>
      </c>
      <c r="E379" s="185" t="s">
        <v>737</v>
      </c>
      <c r="F379" s="185" t="s">
        <v>738</v>
      </c>
      <c r="G379" s="171"/>
      <c r="H379" s="171"/>
      <c r="I379" s="174"/>
      <c r="J379" s="186">
        <f>BK379</f>
        <v>0</v>
      </c>
      <c r="K379" s="171"/>
      <c r="L379" s="176"/>
      <c r="M379" s="177"/>
      <c r="N379" s="178"/>
      <c r="O379" s="178"/>
      <c r="P379" s="179">
        <f>SUM(P380:P384)</f>
        <v>0</v>
      </c>
      <c r="Q379" s="178"/>
      <c r="R379" s="179">
        <f>SUM(R380:R384)</f>
        <v>0.18870000000000001</v>
      </c>
      <c r="S379" s="178"/>
      <c r="T379" s="180">
        <f>SUM(T380:T384)</f>
        <v>0</v>
      </c>
      <c r="AR379" s="181" t="s">
        <v>162</v>
      </c>
      <c r="AT379" s="182" t="s">
        <v>79</v>
      </c>
      <c r="AU379" s="182" t="s">
        <v>25</v>
      </c>
      <c r="AY379" s="181" t="s">
        <v>154</v>
      </c>
      <c r="BK379" s="183">
        <f>SUM(BK380:BK384)</f>
        <v>0</v>
      </c>
    </row>
    <row r="380" spans="2:65" s="1" customFormat="1" ht="31.5" customHeight="1">
      <c r="B380" s="39"/>
      <c r="C380" s="187" t="s">
        <v>739</v>
      </c>
      <c r="D380" s="187" t="s">
        <v>156</v>
      </c>
      <c r="E380" s="188" t="s">
        <v>740</v>
      </c>
      <c r="F380" s="189" t="s">
        <v>741</v>
      </c>
      <c r="G380" s="190" t="s">
        <v>197</v>
      </c>
      <c r="H380" s="191">
        <v>74</v>
      </c>
      <c r="I380" s="192"/>
      <c r="J380" s="193">
        <f>ROUND(I380*H380,2)</f>
        <v>0</v>
      </c>
      <c r="K380" s="189" t="s">
        <v>160</v>
      </c>
      <c r="L380" s="59"/>
      <c r="M380" s="194" t="s">
        <v>24</v>
      </c>
      <c r="N380" s="195" t="s">
        <v>52</v>
      </c>
      <c r="O380" s="40"/>
      <c r="P380" s="196">
        <f>O380*H380</f>
        <v>0</v>
      </c>
      <c r="Q380" s="196">
        <v>0</v>
      </c>
      <c r="R380" s="196">
        <f>Q380*H380</f>
        <v>0</v>
      </c>
      <c r="S380" s="196">
        <v>0</v>
      </c>
      <c r="T380" s="197">
        <f>S380*H380</f>
        <v>0</v>
      </c>
      <c r="AR380" s="22" t="s">
        <v>233</v>
      </c>
      <c r="AT380" s="22" t="s">
        <v>156</v>
      </c>
      <c r="AU380" s="22" t="s">
        <v>162</v>
      </c>
      <c r="AY380" s="22" t="s">
        <v>154</v>
      </c>
      <c r="BE380" s="198">
        <f>IF(N380="základní",J380,0)</f>
        <v>0</v>
      </c>
      <c r="BF380" s="198">
        <f>IF(N380="snížená",J380,0)</f>
        <v>0</v>
      </c>
      <c r="BG380" s="198">
        <f>IF(N380="zákl. přenesená",J380,0)</f>
        <v>0</v>
      </c>
      <c r="BH380" s="198">
        <f>IF(N380="sníž. přenesená",J380,0)</f>
        <v>0</v>
      </c>
      <c r="BI380" s="198">
        <f>IF(N380="nulová",J380,0)</f>
        <v>0</v>
      </c>
      <c r="BJ380" s="22" t="s">
        <v>162</v>
      </c>
      <c r="BK380" s="198">
        <f>ROUND(I380*H380,2)</f>
        <v>0</v>
      </c>
      <c r="BL380" s="22" t="s">
        <v>233</v>
      </c>
      <c r="BM380" s="22" t="s">
        <v>742</v>
      </c>
    </row>
    <row r="381" spans="2:65" s="1" customFormat="1" ht="57" customHeight="1">
      <c r="B381" s="39"/>
      <c r="C381" s="226" t="s">
        <v>743</v>
      </c>
      <c r="D381" s="226" t="s">
        <v>211</v>
      </c>
      <c r="E381" s="227" t="s">
        <v>744</v>
      </c>
      <c r="F381" s="228" t="s">
        <v>745</v>
      </c>
      <c r="G381" s="229" t="s">
        <v>197</v>
      </c>
      <c r="H381" s="230">
        <v>75.48</v>
      </c>
      <c r="I381" s="231"/>
      <c r="J381" s="232">
        <f>ROUND(I381*H381,2)</f>
        <v>0</v>
      </c>
      <c r="K381" s="228" t="s">
        <v>160</v>
      </c>
      <c r="L381" s="233"/>
      <c r="M381" s="234" t="s">
        <v>24</v>
      </c>
      <c r="N381" s="235" t="s">
        <v>52</v>
      </c>
      <c r="O381" s="40"/>
      <c r="P381" s="196">
        <f>O381*H381</f>
        <v>0</v>
      </c>
      <c r="Q381" s="196">
        <v>2.5000000000000001E-3</v>
      </c>
      <c r="R381" s="196">
        <f>Q381*H381</f>
        <v>0.18870000000000001</v>
      </c>
      <c r="S381" s="196">
        <v>0</v>
      </c>
      <c r="T381" s="197">
        <f>S381*H381</f>
        <v>0</v>
      </c>
      <c r="AR381" s="22" t="s">
        <v>307</v>
      </c>
      <c r="AT381" s="22" t="s">
        <v>211</v>
      </c>
      <c r="AU381" s="22" t="s">
        <v>162</v>
      </c>
      <c r="AY381" s="22" t="s">
        <v>154</v>
      </c>
      <c r="BE381" s="198">
        <f>IF(N381="základní",J381,0)</f>
        <v>0</v>
      </c>
      <c r="BF381" s="198">
        <f>IF(N381="snížená",J381,0)</f>
        <v>0</v>
      </c>
      <c r="BG381" s="198">
        <f>IF(N381="zákl. přenesená",J381,0)</f>
        <v>0</v>
      </c>
      <c r="BH381" s="198">
        <f>IF(N381="sníž. přenesená",J381,0)</f>
        <v>0</v>
      </c>
      <c r="BI381" s="198">
        <f>IF(N381="nulová",J381,0)</f>
        <v>0</v>
      </c>
      <c r="BJ381" s="22" t="s">
        <v>162</v>
      </c>
      <c r="BK381" s="198">
        <f>ROUND(I381*H381,2)</f>
        <v>0</v>
      </c>
      <c r="BL381" s="22" t="s">
        <v>233</v>
      </c>
      <c r="BM381" s="22" t="s">
        <v>746</v>
      </c>
    </row>
    <row r="382" spans="2:65" s="1" customFormat="1" ht="27">
      <c r="B382" s="39"/>
      <c r="C382" s="61"/>
      <c r="D382" s="201" t="s">
        <v>311</v>
      </c>
      <c r="E382" s="61"/>
      <c r="F382" s="238" t="s">
        <v>747</v>
      </c>
      <c r="G382" s="61"/>
      <c r="H382" s="61"/>
      <c r="I382" s="157"/>
      <c r="J382" s="61"/>
      <c r="K382" s="61"/>
      <c r="L382" s="59"/>
      <c r="M382" s="237"/>
      <c r="N382" s="40"/>
      <c r="O382" s="40"/>
      <c r="P382" s="40"/>
      <c r="Q382" s="40"/>
      <c r="R382" s="40"/>
      <c r="S382" s="40"/>
      <c r="T382" s="76"/>
      <c r="AT382" s="22" t="s">
        <v>311</v>
      </c>
      <c r="AU382" s="22" t="s">
        <v>162</v>
      </c>
    </row>
    <row r="383" spans="2:65" s="11" customFormat="1" ht="13.5">
      <c r="B383" s="199"/>
      <c r="C383" s="200"/>
      <c r="D383" s="213" t="s">
        <v>164</v>
      </c>
      <c r="E383" s="200"/>
      <c r="F383" s="239" t="s">
        <v>748</v>
      </c>
      <c r="G383" s="200"/>
      <c r="H383" s="240">
        <v>75.48</v>
      </c>
      <c r="I383" s="205"/>
      <c r="J383" s="200"/>
      <c r="K383" s="200"/>
      <c r="L383" s="206"/>
      <c r="M383" s="207"/>
      <c r="N383" s="208"/>
      <c r="O383" s="208"/>
      <c r="P383" s="208"/>
      <c r="Q383" s="208"/>
      <c r="R383" s="208"/>
      <c r="S383" s="208"/>
      <c r="T383" s="209"/>
      <c r="AT383" s="210" t="s">
        <v>164</v>
      </c>
      <c r="AU383" s="210" t="s">
        <v>162</v>
      </c>
      <c r="AV383" s="11" t="s">
        <v>162</v>
      </c>
      <c r="AW383" s="11" t="s">
        <v>6</v>
      </c>
      <c r="AX383" s="11" t="s">
        <v>25</v>
      </c>
      <c r="AY383" s="210" t="s">
        <v>154</v>
      </c>
    </row>
    <row r="384" spans="2:65" s="1" customFormat="1" ht="31.5" customHeight="1">
      <c r="B384" s="39"/>
      <c r="C384" s="187" t="s">
        <v>749</v>
      </c>
      <c r="D384" s="187" t="s">
        <v>156</v>
      </c>
      <c r="E384" s="188" t="s">
        <v>750</v>
      </c>
      <c r="F384" s="189" t="s">
        <v>751</v>
      </c>
      <c r="G384" s="190" t="s">
        <v>254</v>
      </c>
      <c r="H384" s="191">
        <v>0.189</v>
      </c>
      <c r="I384" s="192"/>
      <c r="J384" s="193">
        <f>ROUND(I384*H384,2)</f>
        <v>0</v>
      </c>
      <c r="K384" s="189" t="s">
        <v>160</v>
      </c>
      <c r="L384" s="59"/>
      <c r="M384" s="194" t="s">
        <v>24</v>
      </c>
      <c r="N384" s="195" t="s">
        <v>52</v>
      </c>
      <c r="O384" s="40"/>
      <c r="P384" s="196">
        <f>O384*H384</f>
        <v>0</v>
      </c>
      <c r="Q384" s="196">
        <v>0</v>
      </c>
      <c r="R384" s="196">
        <f>Q384*H384</f>
        <v>0</v>
      </c>
      <c r="S384" s="196">
        <v>0</v>
      </c>
      <c r="T384" s="197">
        <f>S384*H384</f>
        <v>0</v>
      </c>
      <c r="AR384" s="22" t="s">
        <v>233</v>
      </c>
      <c r="AT384" s="22" t="s">
        <v>156</v>
      </c>
      <c r="AU384" s="22" t="s">
        <v>162</v>
      </c>
      <c r="AY384" s="22" t="s">
        <v>154</v>
      </c>
      <c r="BE384" s="198">
        <f>IF(N384="základní",J384,0)</f>
        <v>0</v>
      </c>
      <c r="BF384" s="198">
        <f>IF(N384="snížená",J384,0)</f>
        <v>0</v>
      </c>
      <c r="BG384" s="198">
        <f>IF(N384="zákl. přenesená",J384,0)</f>
        <v>0</v>
      </c>
      <c r="BH384" s="198">
        <f>IF(N384="sníž. přenesená",J384,0)</f>
        <v>0</v>
      </c>
      <c r="BI384" s="198">
        <f>IF(N384="nulová",J384,0)</f>
        <v>0</v>
      </c>
      <c r="BJ384" s="22" t="s">
        <v>162</v>
      </c>
      <c r="BK384" s="198">
        <f>ROUND(I384*H384,2)</f>
        <v>0</v>
      </c>
      <c r="BL384" s="22" t="s">
        <v>233</v>
      </c>
      <c r="BM384" s="22" t="s">
        <v>752</v>
      </c>
    </row>
    <row r="385" spans="2:65" s="10" customFormat="1" ht="29.85" customHeight="1">
      <c r="B385" s="170"/>
      <c r="C385" s="171"/>
      <c r="D385" s="184" t="s">
        <v>79</v>
      </c>
      <c r="E385" s="185" t="s">
        <v>753</v>
      </c>
      <c r="F385" s="185" t="s">
        <v>754</v>
      </c>
      <c r="G385" s="171"/>
      <c r="H385" s="171"/>
      <c r="I385" s="174"/>
      <c r="J385" s="186">
        <f>BK385</f>
        <v>0</v>
      </c>
      <c r="K385" s="171"/>
      <c r="L385" s="176"/>
      <c r="M385" s="177"/>
      <c r="N385" s="178"/>
      <c r="O385" s="178"/>
      <c r="P385" s="179">
        <f>SUM(P386:P387)</f>
        <v>0</v>
      </c>
      <c r="Q385" s="178"/>
      <c r="R385" s="179">
        <f>SUM(R386:R387)</f>
        <v>0</v>
      </c>
      <c r="S385" s="178"/>
      <c r="T385" s="180">
        <f>SUM(T386:T387)</f>
        <v>0</v>
      </c>
      <c r="AR385" s="181" t="s">
        <v>162</v>
      </c>
      <c r="AT385" s="182" t="s">
        <v>79</v>
      </c>
      <c r="AU385" s="182" t="s">
        <v>25</v>
      </c>
      <c r="AY385" s="181" t="s">
        <v>154</v>
      </c>
      <c r="BK385" s="183">
        <f>SUM(BK386:BK387)</f>
        <v>0</v>
      </c>
    </row>
    <row r="386" spans="2:65" s="1" customFormat="1" ht="22.5" customHeight="1">
      <c r="B386" s="39"/>
      <c r="C386" s="187" t="s">
        <v>755</v>
      </c>
      <c r="D386" s="187" t="s">
        <v>194</v>
      </c>
      <c r="E386" s="188" t="s">
        <v>756</v>
      </c>
      <c r="F386" s="189" t="s">
        <v>757</v>
      </c>
      <c r="G386" s="190" t="s">
        <v>758</v>
      </c>
      <c r="H386" s="191">
        <v>4</v>
      </c>
      <c r="I386" s="192"/>
      <c r="J386" s="193">
        <f>ROUND(I386*H386,2)</f>
        <v>0</v>
      </c>
      <c r="K386" s="189" t="s">
        <v>198</v>
      </c>
      <c r="L386" s="59"/>
      <c r="M386" s="194" t="s">
        <v>24</v>
      </c>
      <c r="N386" s="195" t="s">
        <v>52</v>
      </c>
      <c r="O386" s="40"/>
      <c r="P386" s="196">
        <f>O386*H386</f>
        <v>0</v>
      </c>
      <c r="Q386" s="196">
        <v>0</v>
      </c>
      <c r="R386" s="196">
        <f>Q386*H386</f>
        <v>0</v>
      </c>
      <c r="S386" s="196">
        <v>0</v>
      </c>
      <c r="T386" s="197">
        <f>S386*H386</f>
        <v>0</v>
      </c>
      <c r="AR386" s="22" t="s">
        <v>233</v>
      </c>
      <c r="AT386" s="22" t="s">
        <v>156</v>
      </c>
      <c r="AU386" s="22" t="s">
        <v>162</v>
      </c>
      <c r="AY386" s="22" t="s">
        <v>154</v>
      </c>
      <c r="BE386" s="198">
        <f>IF(N386="základní",J386,0)</f>
        <v>0</v>
      </c>
      <c r="BF386" s="198">
        <f>IF(N386="snížená",J386,0)</f>
        <v>0</v>
      </c>
      <c r="BG386" s="198">
        <f>IF(N386="zákl. přenesená",J386,0)</f>
        <v>0</v>
      </c>
      <c r="BH386" s="198">
        <f>IF(N386="sníž. přenesená",J386,0)</f>
        <v>0</v>
      </c>
      <c r="BI386" s="198">
        <f>IF(N386="nulová",J386,0)</f>
        <v>0</v>
      </c>
      <c r="BJ386" s="22" t="s">
        <v>162</v>
      </c>
      <c r="BK386" s="198">
        <f>ROUND(I386*H386,2)</f>
        <v>0</v>
      </c>
      <c r="BL386" s="22" t="s">
        <v>233</v>
      </c>
      <c r="BM386" s="22" t="s">
        <v>759</v>
      </c>
    </row>
    <row r="387" spans="2:65" s="1" customFormat="1" ht="22.5" customHeight="1">
      <c r="B387" s="39"/>
      <c r="C387" s="187" t="s">
        <v>760</v>
      </c>
      <c r="D387" s="187" t="s">
        <v>194</v>
      </c>
      <c r="E387" s="188" t="s">
        <v>761</v>
      </c>
      <c r="F387" s="189" t="s">
        <v>762</v>
      </c>
      <c r="G387" s="190" t="s">
        <v>223</v>
      </c>
      <c r="H387" s="191">
        <v>27</v>
      </c>
      <c r="I387" s="192"/>
      <c r="J387" s="193">
        <f>ROUND(I387*H387,2)</f>
        <v>0</v>
      </c>
      <c r="K387" s="189" t="s">
        <v>198</v>
      </c>
      <c r="L387" s="59"/>
      <c r="M387" s="194" t="s">
        <v>24</v>
      </c>
      <c r="N387" s="195" t="s">
        <v>52</v>
      </c>
      <c r="O387" s="40"/>
      <c r="P387" s="196">
        <f>O387*H387</f>
        <v>0</v>
      </c>
      <c r="Q387" s="196">
        <v>0</v>
      </c>
      <c r="R387" s="196">
        <f>Q387*H387</f>
        <v>0</v>
      </c>
      <c r="S387" s="196">
        <v>0</v>
      </c>
      <c r="T387" s="197">
        <f>S387*H387</f>
        <v>0</v>
      </c>
      <c r="AR387" s="22" t="s">
        <v>233</v>
      </c>
      <c r="AT387" s="22" t="s">
        <v>156</v>
      </c>
      <c r="AU387" s="22" t="s">
        <v>162</v>
      </c>
      <c r="AY387" s="22" t="s">
        <v>154</v>
      </c>
      <c r="BE387" s="198">
        <f>IF(N387="základní",J387,0)</f>
        <v>0</v>
      </c>
      <c r="BF387" s="198">
        <f>IF(N387="snížená",J387,0)</f>
        <v>0</v>
      </c>
      <c r="BG387" s="198">
        <f>IF(N387="zákl. přenesená",J387,0)</f>
        <v>0</v>
      </c>
      <c r="BH387" s="198">
        <f>IF(N387="sníž. přenesená",J387,0)</f>
        <v>0</v>
      </c>
      <c r="BI387" s="198">
        <f>IF(N387="nulová",J387,0)</f>
        <v>0</v>
      </c>
      <c r="BJ387" s="22" t="s">
        <v>162</v>
      </c>
      <c r="BK387" s="198">
        <f>ROUND(I387*H387,2)</f>
        <v>0</v>
      </c>
      <c r="BL387" s="22" t="s">
        <v>233</v>
      </c>
      <c r="BM387" s="22" t="s">
        <v>763</v>
      </c>
    </row>
    <row r="388" spans="2:65" s="10" customFormat="1" ht="29.85" customHeight="1">
      <c r="B388" s="170"/>
      <c r="C388" s="171"/>
      <c r="D388" s="184" t="s">
        <v>79</v>
      </c>
      <c r="E388" s="185" t="s">
        <v>764</v>
      </c>
      <c r="F388" s="185" t="s">
        <v>765</v>
      </c>
      <c r="G388" s="171"/>
      <c r="H388" s="171"/>
      <c r="I388" s="174"/>
      <c r="J388" s="186">
        <f>BK388</f>
        <v>0</v>
      </c>
      <c r="K388" s="171"/>
      <c r="L388" s="176"/>
      <c r="M388" s="177"/>
      <c r="N388" s="178"/>
      <c r="O388" s="178"/>
      <c r="P388" s="179">
        <f>SUM(P389:P390)</f>
        <v>0</v>
      </c>
      <c r="Q388" s="178"/>
      <c r="R388" s="179">
        <f>SUM(R389:R390)</f>
        <v>0</v>
      </c>
      <c r="S388" s="178"/>
      <c r="T388" s="180">
        <f>SUM(T389:T390)</f>
        <v>0</v>
      </c>
      <c r="AR388" s="181" t="s">
        <v>162</v>
      </c>
      <c r="AT388" s="182" t="s">
        <v>79</v>
      </c>
      <c r="AU388" s="182" t="s">
        <v>25</v>
      </c>
      <c r="AY388" s="181" t="s">
        <v>154</v>
      </c>
      <c r="BK388" s="183">
        <f>SUM(BK389:BK390)</f>
        <v>0</v>
      </c>
    </row>
    <row r="389" spans="2:65" s="1" customFormat="1" ht="22.5" customHeight="1">
      <c r="B389" s="39"/>
      <c r="C389" s="187" t="s">
        <v>766</v>
      </c>
      <c r="D389" s="187" t="s">
        <v>194</v>
      </c>
      <c r="E389" s="188" t="s">
        <v>767</v>
      </c>
      <c r="F389" s="189" t="s">
        <v>768</v>
      </c>
      <c r="G389" s="190" t="s">
        <v>223</v>
      </c>
      <c r="H389" s="191">
        <v>80</v>
      </c>
      <c r="I389" s="192"/>
      <c r="J389" s="193">
        <f>ROUND(I389*H389,2)</f>
        <v>0</v>
      </c>
      <c r="K389" s="189" t="s">
        <v>198</v>
      </c>
      <c r="L389" s="59"/>
      <c r="M389" s="194" t="s">
        <v>24</v>
      </c>
      <c r="N389" s="195" t="s">
        <v>52</v>
      </c>
      <c r="O389" s="40"/>
      <c r="P389" s="196">
        <f>O389*H389</f>
        <v>0</v>
      </c>
      <c r="Q389" s="196">
        <v>0</v>
      </c>
      <c r="R389" s="196">
        <f>Q389*H389</f>
        <v>0</v>
      </c>
      <c r="S389" s="196">
        <v>0</v>
      </c>
      <c r="T389" s="197">
        <f>S389*H389</f>
        <v>0</v>
      </c>
      <c r="AR389" s="22" t="s">
        <v>233</v>
      </c>
      <c r="AT389" s="22" t="s">
        <v>156</v>
      </c>
      <c r="AU389" s="22" t="s">
        <v>162</v>
      </c>
      <c r="AY389" s="22" t="s">
        <v>154</v>
      </c>
      <c r="BE389" s="198">
        <f>IF(N389="základní",J389,0)</f>
        <v>0</v>
      </c>
      <c r="BF389" s="198">
        <f>IF(N389="snížená",J389,0)</f>
        <v>0</v>
      </c>
      <c r="BG389" s="198">
        <f>IF(N389="zákl. přenesená",J389,0)</f>
        <v>0</v>
      </c>
      <c r="BH389" s="198">
        <f>IF(N389="sníž. přenesená",J389,0)</f>
        <v>0</v>
      </c>
      <c r="BI389" s="198">
        <f>IF(N389="nulová",J389,0)</f>
        <v>0</v>
      </c>
      <c r="BJ389" s="22" t="s">
        <v>162</v>
      </c>
      <c r="BK389" s="198">
        <f>ROUND(I389*H389,2)</f>
        <v>0</v>
      </c>
      <c r="BL389" s="22" t="s">
        <v>233</v>
      </c>
      <c r="BM389" s="22" t="s">
        <v>769</v>
      </c>
    </row>
    <row r="390" spans="2:65" s="1" customFormat="1" ht="22.5" customHeight="1">
      <c r="B390" s="39"/>
      <c r="C390" s="187" t="s">
        <v>770</v>
      </c>
      <c r="D390" s="187" t="s">
        <v>194</v>
      </c>
      <c r="E390" s="188" t="s">
        <v>771</v>
      </c>
      <c r="F390" s="189" t="s">
        <v>772</v>
      </c>
      <c r="G390" s="190" t="s">
        <v>223</v>
      </c>
      <c r="H390" s="191">
        <v>120</v>
      </c>
      <c r="I390" s="192"/>
      <c r="J390" s="193">
        <f>ROUND(I390*H390,2)</f>
        <v>0</v>
      </c>
      <c r="K390" s="189" t="s">
        <v>198</v>
      </c>
      <c r="L390" s="59"/>
      <c r="M390" s="194" t="s">
        <v>24</v>
      </c>
      <c r="N390" s="195" t="s">
        <v>52</v>
      </c>
      <c r="O390" s="40"/>
      <c r="P390" s="196">
        <f>O390*H390</f>
        <v>0</v>
      </c>
      <c r="Q390" s="196">
        <v>0</v>
      </c>
      <c r="R390" s="196">
        <f>Q390*H390</f>
        <v>0</v>
      </c>
      <c r="S390" s="196">
        <v>0</v>
      </c>
      <c r="T390" s="197">
        <f>S390*H390</f>
        <v>0</v>
      </c>
      <c r="AR390" s="22" t="s">
        <v>233</v>
      </c>
      <c r="AT390" s="22" t="s">
        <v>156</v>
      </c>
      <c r="AU390" s="22" t="s">
        <v>162</v>
      </c>
      <c r="AY390" s="22" t="s">
        <v>154</v>
      </c>
      <c r="BE390" s="198">
        <f>IF(N390="základní",J390,0)</f>
        <v>0</v>
      </c>
      <c r="BF390" s="198">
        <f>IF(N390="snížená",J390,0)</f>
        <v>0</v>
      </c>
      <c r="BG390" s="198">
        <f>IF(N390="zákl. přenesená",J390,0)</f>
        <v>0</v>
      </c>
      <c r="BH390" s="198">
        <f>IF(N390="sníž. přenesená",J390,0)</f>
        <v>0</v>
      </c>
      <c r="BI390" s="198">
        <f>IF(N390="nulová",J390,0)</f>
        <v>0</v>
      </c>
      <c r="BJ390" s="22" t="s">
        <v>162</v>
      </c>
      <c r="BK390" s="198">
        <f>ROUND(I390*H390,2)</f>
        <v>0</v>
      </c>
      <c r="BL390" s="22" t="s">
        <v>233</v>
      </c>
      <c r="BM390" s="22" t="s">
        <v>773</v>
      </c>
    </row>
    <row r="391" spans="2:65" s="10" customFormat="1" ht="29.85" customHeight="1">
      <c r="B391" s="170"/>
      <c r="C391" s="171"/>
      <c r="D391" s="184" t="s">
        <v>79</v>
      </c>
      <c r="E391" s="185" t="s">
        <v>774</v>
      </c>
      <c r="F391" s="185" t="s">
        <v>775</v>
      </c>
      <c r="G391" s="171"/>
      <c r="H391" s="171"/>
      <c r="I391" s="174"/>
      <c r="J391" s="186">
        <f>BK391</f>
        <v>0</v>
      </c>
      <c r="K391" s="171"/>
      <c r="L391" s="176"/>
      <c r="M391" s="177"/>
      <c r="N391" s="178"/>
      <c r="O391" s="178"/>
      <c r="P391" s="179">
        <f>SUM(P392:P395)</f>
        <v>0</v>
      </c>
      <c r="Q391" s="178"/>
      <c r="R391" s="179">
        <f>SUM(R392:R395)</f>
        <v>0</v>
      </c>
      <c r="S391" s="178"/>
      <c r="T391" s="180">
        <f>SUM(T392:T395)</f>
        <v>0</v>
      </c>
      <c r="AR391" s="181" t="s">
        <v>162</v>
      </c>
      <c r="AT391" s="182" t="s">
        <v>79</v>
      </c>
      <c r="AU391" s="182" t="s">
        <v>25</v>
      </c>
      <c r="AY391" s="181" t="s">
        <v>154</v>
      </c>
      <c r="BK391" s="183">
        <f>SUM(BK392:BK395)</f>
        <v>0</v>
      </c>
    </row>
    <row r="392" spans="2:65" s="1" customFormat="1" ht="31.5" customHeight="1">
      <c r="B392" s="39"/>
      <c r="C392" s="187" t="s">
        <v>776</v>
      </c>
      <c r="D392" s="187" t="s">
        <v>194</v>
      </c>
      <c r="E392" s="188" t="s">
        <v>777</v>
      </c>
      <c r="F392" s="189" t="s">
        <v>778</v>
      </c>
      <c r="G392" s="190" t="s">
        <v>758</v>
      </c>
      <c r="H392" s="191">
        <v>3</v>
      </c>
      <c r="I392" s="192"/>
      <c r="J392" s="193">
        <f>ROUND(I392*H392,2)</f>
        <v>0</v>
      </c>
      <c r="K392" s="189" t="s">
        <v>198</v>
      </c>
      <c r="L392" s="59"/>
      <c r="M392" s="194" t="s">
        <v>24</v>
      </c>
      <c r="N392" s="195" t="s">
        <v>52</v>
      </c>
      <c r="O392" s="40"/>
      <c r="P392" s="196">
        <f>O392*H392</f>
        <v>0</v>
      </c>
      <c r="Q392" s="196">
        <v>0</v>
      </c>
      <c r="R392" s="196">
        <f>Q392*H392</f>
        <v>0</v>
      </c>
      <c r="S392" s="196">
        <v>0</v>
      </c>
      <c r="T392" s="197">
        <f>S392*H392</f>
        <v>0</v>
      </c>
      <c r="AR392" s="22" t="s">
        <v>233</v>
      </c>
      <c r="AT392" s="22" t="s">
        <v>156</v>
      </c>
      <c r="AU392" s="22" t="s">
        <v>162</v>
      </c>
      <c r="AY392" s="22" t="s">
        <v>154</v>
      </c>
      <c r="BE392" s="198">
        <f>IF(N392="základní",J392,0)</f>
        <v>0</v>
      </c>
      <c r="BF392" s="198">
        <f>IF(N392="snížená",J392,0)</f>
        <v>0</v>
      </c>
      <c r="BG392" s="198">
        <f>IF(N392="zákl. přenesená",J392,0)</f>
        <v>0</v>
      </c>
      <c r="BH392" s="198">
        <f>IF(N392="sníž. přenesená",J392,0)</f>
        <v>0</v>
      </c>
      <c r="BI392" s="198">
        <f>IF(N392="nulová",J392,0)</f>
        <v>0</v>
      </c>
      <c r="BJ392" s="22" t="s">
        <v>162</v>
      </c>
      <c r="BK392" s="198">
        <f>ROUND(I392*H392,2)</f>
        <v>0</v>
      </c>
      <c r="BL392" s="22" t="s">
        <v>233</v>
      </c>
      <c r="BM392" s="22" t="s">
        <v>779</v>
      </c>
    </row>
    <row r="393" spans="2:65" s="1" customFormat="1" ht="22.5" customHeight="1">
      <c r="B393" s="39"/>
      <c r="C393" s="187" t="s">
        <v>780</v>
      </c>
      <c r="D393" s="187" t="s">
        <v>194</v>
      </c>
      <c r="E393" s="188" t="s">
        <v>781</v>
      </c>
      <c r="F393" s="189" t="s">
        <v>782</v>
      </c>
      <c r="G393" s="190" t="s">
        <v>758</v>
      </c>
      <c r="H393" s="191">
        <v>3</v>
      </c>
      <c r="I393" s="192"/>
      <c r="J393" s="193">
        <f>ROUND(I393*H393,2)</f>
        <v>0</v>
      </c>
      <c r="K393" s="189" t="s">
        <v>198</v>
      </c>
      <c r="L393" s="59"/>
      <c r="M393" s="194" t="s">
        <v>24</v>
      </c>
      <c r="N393" s="195" t="s">
        <v>52</v>
      </c>
      <c r="O393" s="40"/>
      <c r="P393" s="196">
        <f>O393*H393</f>
        <v>0</v>
      </c>
      <c r="Q393" s="196">
        <v>0</v>
      </c>
      <c r="R393" s="196">
        <f>Q393*H393</f>
        <v>0</v>
      </c>
      <c r="S393" s="196">
        <v>0</v>
      </c>
      <c r="T393" s="197">
        <f>S393*H393</f>
        <v>0</v>
      </c>
      <c r="AR393" s="22" t="s">
        <v>233</v>
      </c>
      <c r="AT393" s="22" t="s">
        <v>156</v>
      </c>
      <c r="AU393" s="22" t="s">
        <v>162</v>
      </c>
      <c r="AY393" s="22" t="s">
        <v>154</v>
      </c>
      <c r="BE393" s="198">
        <f>IF(N393="základní",J393,0)</f>
        <v>0</v>
      </c>
      <c r="BF393" s="198">
        <f>IF(N393="snížená",J393,0)</f>
        <v>0</v>
      </c>
      <c r="BG393" s="198">
        <f>IF(N393="zákl. přenesená",J393,0)</f>
        <v>0</v>
      </c>
      <c r="BH393" s="198">
        <f>IF(N393="sníž. přenesená",J393,0)</f>
        <v>0</v>
      </c>
      <c r="BI393" s="198">
        <f>IF(N393="nulová",J393,0)</f>
        <v>0</v>
      </c>
      <c r="BJ393" s="22" t="s">
        <v>162</v>
      </c>
      <c r="BK393" s="198">
        <f>ROUND(I393*H393,2)</f>
        <v>0</v>
      </c>
      <c r="BL393" s="22" t="s">
        <v>233</v>
      </c>
      <c r="BM393" s="22" t="s">
        <v>783</v>
      </c>
    </row>
    <row r="394" spans="2:65" s="1" customFormat="1" ht="22.5" customHeight="1">
      <c r="B394" s="39"/>
      <c r="C394" s="187" t="s">
        <v>784</v>
      </c>
      <c r="D394" s="187" t="s">
        <v>194</v>
      </c>
      <c r="E394" s="188" t="s">
        <v>785</v>
      </c>
      <c r="F394" s="189" t="s">
        <v>786</v>
      </c>
      <c r="G394" s="190" t="s">
        <v>758</v>
      </c>
      <c r="H394" s="191">
        <v>3</v>
      </c>
      <c r="I394" s="192"/>
      <c r="J394" s="193">
        <f>ROUND(I394*H394,2)</f>
        <v>0</v>
      </c>
      <c r="K394" s="189" t="s">
        <v>198</v>
      </c>
      <c r="L394" s="59"/>
      <c r="M394" s="194" t="s">
        <v>24</v>
      </c>
      <c r="N394" s="195" t="s">
        <v>52</v>
      </c>
      <c r="O394" s="40"/>
      <c r="P394" s="196">
        <f>O394*H394</f>
        <v>0</v>
      </c>
      <c r="Q394" s="196">
        <v>0</v>
      </c>
      <c r="R394" s="196">
        <f>Q394*H394</f>
        <v>0</v>
      </c>
      <c r="S394" s="196">
        <v>0</v>
      </c>
      <c r="T394" s="197">
        <f>S394*H394</f>
        <v>0</v>
      </c>
      <c r="AR394" s="22" t="s">
        <v>233</v>
      </c>
      <c r="AT394" s="22" t="s">
        <v>156</v>
      </c>
      <c r="AU394" s="22" t="s">
        <v>162</v>
      </c>
      <c r="AY394" s="22" t="s">
        <v>154</v>
      </c>
      <c r="BE394" s="198">
        <f>IF(N394="základní",J394,0)</f>
        <v>0</v>
      </c>
      <c r="BF394" s="198">
        <f>IF(N394="snížená",J394,0)</f>
        <v>0</v>
      </c>
      <c r="BG394" s="198">
        <f>IF(N394="zákl. přenesená",J394,0)</f>
        <v>0</v>
      </c>
      <c r="BH394" s="198">
        <f>IF(N394="sníž. přenesená",J394,0)</f>
        <v>0</v>
      </c>
      <c r="BI394" s="198">
        <f>IF(N394="nulová",J394,0)</f>
        <v>0</v>
      </c>
      <c r="BJ394" s="22" t="s">
        <v>162</v>
      </c>
      <c r="BK394" s="198">
        <f>ROUND(I394*H394,2)</f>
        <v>0</v>
      </c>
      <c r="BL394" s="22" t="s">
        <v>233</v>
      </c>
      <c r="BM394" s="22" t="s">
        <v>787</v>
      </c>
    </row>
    <row r="395" spans="2:65" s="1" customFormat="1" ht="31.5" customHeight="1">
      <c r="B395" s="39"/>
      <c r="C395" s="187" t="s">
        <v>788</v>
      </c>
      <c r="D395" s="187" t="s">
        <v>194</v>
      </c>
      <c r="E395" s="188" t="s">
        <v>789</v>
      </c>
      <c r="F395" s="189" t="s">
        <v>790</v>
      </c>
      <c r="G395" s="190" t="s">
        <v>758</v>
      </c>
      <c r="H395" s="191">
        <v>3</v>
      </c>
      <c r="I395" s="192"/>
      <c r="J395" s="193">
        <f>ROUND(I395*H395,2)</f>
        <v>0</v>
      </c>
      <c r="K395" s="189" t="s">
        <v>198</v>
      </c>
      <c r="L395" s="59"/>
      <c r="M395" s="194" t="s">
        <v>24</v>
      </c>
      <c r="N395" s="195" t="s">
        <v>52</v>
      </c>
      <c r="O395" s="40"/>
      <c r="P395" s="196">
        <f>O395*H395</f>
        <v>0</v>
      </c>
      <c r="Q395" s="196">
        <v>0</v>
      </c>
      <c r="R395" s="196">
        <f>Q395*H395</f>
        <v>0</v>
      </c>
      <c r="S395" s="196">
        <v>0</v>
      </c>
      <c r="T395" s="197">
        <f>S395*H395</f>
        <v>0</v>
      </c>
      <c r="AR395" s="22" t="s">
        <v>233</v>
      </c>
      <c r="AT395" s="22" t="s">
        <v>156</v>
      </c>
      <c r="AU395" s="22" t="s">
        <v>162</v>
      </c>
      <c r="AY395" s="22" t="s">
        <v>154</v>
      </c>
      <c r="BE395" s="198">
        <f>IF(N395="základní",J395,0)</f>
        <v>0</v>
      </c>
      <c r="BF395" s="198">
        <f>IF(N395="snížená",J395,0)</f>
        <v>0</v>
      </c>
      <c r="BG395" s="198">
        <f>IF(N395="zákl. přenesená",J395,0)</f>
        <v>0</v>
      </c>
      <c r="BH395" s="198">
        <f>IF(N395="sníž. přenesená",J395,0)</f>
        <v>0</v>
      </c>
      <c r="BI395" s="198">
        <f>IF(N395="nulová",J395,0)</f>
        <v>0</v>
      </c>
      <c r="BJ395" s="22" t="s">
        <v>162</v>
      </c>
      <c r="BK395" s="198">
        <f>ROUND(I395*H395,2)</f>
        <v>0</v>
      </c>
      <c r="BL395" s="22" t="s">
        <v>233</v>
      </c>
      <c r="BM395" s="22" t="s">
        <v>791</v>
      </c>
    </row>
    <row r="396" spans="2:65" s="10" customFormat="1" ht="29.85" customHeight="1">
      <c r="B396" s="170"/>
      <c r="C396" s="171"/>
      <c r="D396" s="184" t="s">
        <v>79</v>
      </c>
      <c r="E396" s="185" t="s">
        <v>792</v>
      </c>
      <c r="F396" s="185" t="s">
        <v>793</v>
      </c>
      <c r="G396" s="171"/>
      <c r="H396" s="171"/>
      <c r="I396" s="174"/>
      <c r="J396" s="186">
        <f>BK396</f>
        <v>0</v>
      </c>
      <c r="K396" s="171"/>
      <c r="L396" s="176"/>
      <c r="M396" s="177"/>
      <c r="N396" s="178"/>
      <c r="O396" s="178"/>
      <c r="P396" s="179">
        <f>SUM(P397:P399)</f>
        <v>0</v>
      </c>
      <c r="Q396" s="178"/>
      <c r="R396" s="179">
        <f>SUM(R397:R399)</f>
        <v>8.6190000000000003E-2</v>
      </c>
      <c r="S396" s="178"/>
      <c r="T396" s="180">
        <f>SUM(T397:T399)</f>
        <v>0</v>
      </c>
      <c r="AR396" s="181" t="s">
        <v>162</v>
      </c>
      <c r="AT396" s="182" t="s">
        <v>79</v>
      </c>
      <c r="AU396" s="182" t="s">
        <v>25</v>
      </c>
      <c r="AY396" s="181" t="s">
        <v>154</v>
      </c>
      <c r="BK396" s="183">
        <f>SUM(BK397:BK399)</f>
        <v>0</v>
      </c>
    </row>
    <row r="397" spans="2:65" s="1" customFormat="1" ht="22.5" customHeight="1">
      <c r="B397" s="39"/>
      <c r="C397" s="187" t="s">
        <v>794</v>
      </c>
      <c r="D397" s="187" t="s">
        <v>156</v>
      </c>
      <c r="E397" s="188" t="s">
        <v>795</v>
      </c>
      <c r="F397" s="189" t="s">
        <v>796</v>
      </c>
      <c r="G397" s="190" t="s">
        <v>797</v>
      </c>
      <c r="H397" s="191">
        <v>1</v>
      </c>
      <c r="I397" s="192"/>
      <c r="J397" s="193">
        <f>ROUND(I397*H397,2)</f>
        <v>0</v>
      </c>
      <c r="K397" s="189" t="s">
        <v>798</v>
      </c>
      <c r="L397" s="59"/>
      <c r="M397" s="194" t="s">
        <v>24</v>
      </c>
      <c r="N397" s="195" t="s">
        <v>52</v>
      </c>
      <c r="O397" s="40"/>
      <c r="P397" s="196">
        <f>O397*H397</f>
        <v>0</v>
      </c>
      <c r="Q397" s="196">
        <v>8.6190000000000003E-2</v>
      </c>
      <c r="R397" s="196">
        <f>Q397*H397</f>
        <v>8.6190000000000003E-2</v>
      </c>
      <c r="S397" s="196">
        <v>0</v>
      </c>
      <c r="T397" s="197">
        <f>S397*H397</f>
        <v>0</v>
      </c>
      <c r="AR397" s="22" t="s">
        <v>233</v>
      </c>
      <c r="AT397" s="22" t="s">
        <v>156</v>
      </c>
      <c r="AU397" s="22" t="s">
        <v>162</v>
      </c>
      <c r="AY397" s="22" t="s">
        <v>154</v>
      </c>
      <c r="BE397" s="198">
        <f>IF(N397="základní",J397,0)</f>
        <v>0</v>
      </c>
      <c r="BF397" s="198">
        <f>IF(N397="snížená",J397,0)</f>
        <v>0</v>
      </c>
      <c r="BG397" s="198">
        <f>IF(N397="zákl. přenesená",J397,0)</f>
        <v>0</v>
      </c>
      <c r="BH397" s="198">
        <f>IF(N397="sníž. přenesená",J397,0)</f>
        <v>0</v>
      </c>
      <c r="BI397" s="198">
        <f>IF(N397="nulová",J397,0)</f>
        <v>0</v>
      </c>
      <c r="BJ397" s="22" t="s">
        <v>162</v>
      </c>
      <c r="BK397" s="198">
        <f>ROUND(I397*H397,2)</f>
        <v>0</v>
      </c>
      <c r="BL397" s="22" t="s">
        <v>233</v>
      </c>
      <c r="BM397" s="22" t="s">
        <v>799</v>
      </c>
    </row>
    <row r="398" spans="2:65" s="1" customFormat="1" ht="121.5">
      <c r="B398" s="39"/>
      <c r="C398" s="61"/>
      <c r="D398" s="213" t="s">
        <v>800</v>
      </c>
      <c r="E398" s="61"/>
      <c r="F398" s="236" t="s">
        <v>801</v>
      </c>
      <c r="G398" s="61"/>
      <c r="H398" s="61"/>
      <c r="I398" s="157"/>
      <c r="J398" s="61"/>
      <c r="K398" s="61"/>
      <c r="L398" s="59"/>
      <c r="M398" s="237"/>
      <c r="N398" s="40"/>
      <c r="O398" s="40"/>
      <c r="P398" s="40"/>
      <c r="Q398" s="40"/>
      <c r="R398" s="40"/>
      <c r="S398" s="40"/>
      <c r="T398" s="76"/>
      <c r="AT398" s="22" t="s">
        <v>800</v>
      </c>
      <c r="AU398" s="22" t="s">
        <v>162</v>
      </c>
    </row>
    <row r="399" spans="2:65" s="1" customFormat="1" ht="22.5" customHeight="1">
      <c r="B399" s="39"/>
      <c r="C399" s="187" t="s">
        <v>802</v>
      </c>
      <c r="D399" s="187" t="s">
        <v>156</v>
      </c>
      <c r="E399" s="188" t="s">
        <v>803</v>
      </c>
      <c r="F399" s="189" t="s">
        <v>804</v>
      </c>
      <c r="G399" s="190" t="s">
        <v>273</v>
      </c>
      <c r="H399" s="191">
        <v>1</v>
      </c>
      <c r="I399" s="192"/>
      <c r="J399" s="193">
        <f>ROUND(I399*H399,2)</f>
        <v>0</v>
      </c>
      <c r="K399" s="189" t="s">
        <v>24</v>
      </c>
      <c r="L399" s="59"/>
      <c r="M399" s="194" t="s">
        <v>24</v>
      </c>
      <c r="N399" s="195" t="s">
        <v>52</v>
      </c>
      <c r="O399" s="40"/>
      <c r="P399" s="196">
        <f>O399*H399</f>
        <v>0</v>
      </c>
      <c r="Q399" s="196">
        <v>0</v>
      </c>
      <c r="R399" s="196">
        <f>Q399*H399</f>
        <v>0</v>
      </c>
      <c r="S399" s="196">
        <v>0</v>
      </c>
      <c r="T399" s="197">
        <f>S399*H399</f>
        <v>0</v>
      </c>
      <c r="AR399" s="22" t="s">
        <v>233</v>
      </c>
      <c r="AT399" s="22" t="s">
        <v>156</v>
      </c>
      <c r="AU399" s="22" t="s">
        <v>162</v>
      </c>
      <c r="AY399" s="22" t="s">
        <v>154</v>
      </c>
      <c r="BE399" s="198">
        <f>IF(N399="základní",J399,0)</f>
        <v>0</v>
      </c>
      <c r="BF399" s="198">
        <f>IF(N399="snížená",J399,0)</f>
        <v>0</v>
      </c>
      <c r="BG399" s="198">
        <f>IF(N399="zákl. přenesená",J399,0)</f>
        <v>0</v>
      </c>
      <c r="BH399" s="198">
        <f>IF(N399="sníž. přenesená",J399,0)</f>
        <v>0</v>
      </c>
      <c r="BI399" s="198">
        <f>IF(N399="nulová",J399,0)</f>
        <v>0</v>
      </c>
      <c r="BJ399" s="22" t="s">
        <v>162</v>
      </c>
      <c r="BK399" s="198">
        <f>ROUND(I399*H399,2)</f>
        <v>0</v>
      </c>
      <c r="BL399" s="22" t="s">
        <v>233</v>
      </c>
      <c r="BM399" s="22" t="s">
        <v>805</v>
      </c>
    </row>
    <row r="400" spans="2:65" s="10" customFormat="1" ht="29.85" customHeight="1">
      <c r="B400" s="170"/>
      <c r="C400" s="171"/>
      <c r="D400" s="184" t="s">
        <v>79</v>
      </c>
      <c r="E400" s="185" t="s">
        <v>806</v>
      </c>
      <c r="F400" s="185" t="s">
        <v>807</v>
      </c>
      <c r="G400" s="171"/>
      <c r="H400" s="171"/>
      <c r="I400" s="174"/>
      <c r="J400" s="186">
        <f>BK400</f>
        <v>0</v>
      </c>
      <c r="K400" s="171"/>
      <c r="L400" s="176"/>
      <c r="M400" s="177"/>
      <c r="N400" s="178"/>
      <c r="O400" s="178"/>
      <c r="P400" s="179">
        <f>SUM(P401:P403)</f>
        <v>0</v>
      </c>
      <c r="Q400" s="178"/>
      <c r="R400" s="179">
        <f>SUM(R401:R403)</f>
        <v>0</v>
      </c>
      <c r="S400" s="178"/>
      <c r="T400" s="180">
        <f>SUM(T401:T403)</f>
        <v>0</v>
      </c>
      <c r="AR400" s="181" t="s">
        <v>162</v>
      </c>
      <c r="AT400" s="182" t="s">
        <v>79</v>
      </c>
      <c r="AU400" s="182" t="s">
        <v>25</v>
      </c>
      <c r="AY400" s="181" t="s">
        <v>154</v>
      </c>
      <c r="BK400" s="183">
        <f>SUM(BK401:BK403)</f>
        <v>0</v>
      </c>
    </row>
    <row r="401" spans="2:65" s="1" customFormat="1" ht="31.5" customHeight="1">
      <c r="B401" s="39"/>
      <c r="C401" s="187" t="s">
        <v>808</v>
      </c>
      <c r="D401" s="187" t="s">
        <v>194</v>
      </c>
      <c r="E401" s="188" t="s">
        <v>809</v>
      </c>
      <c r="F401" s="189" t="s">
        <v>810</v>
      </c>
      <c r="G401" s="190" t="s">
        <v>797</v>
      </c>
      <c r="H401" s="191">
        <v>9</v>
      </c>
      <c r="I401" s="192"/>
      <c r="J401" s="193">
        <f>ROUND(I401*H401,2)</f>
        <v>0</v>
      </c>
      <c r="K401" s="189" t="s">
        <v>198</v>
      </c>
      <c r="L401" s="59"/>
      <c r="M401" s="194" t="s">
        <v>24</v>
      </c>
      <c r="N401" s="195" t="s">
        <v>52</v>
      </c>
      <c r="O401" s="40"/>
      <c r="P401" s="196">
        <f>O401*H401</f>
        <v>0</v>
      </c>
      <c r="Q401" s="196">
        <v>0</v>
      </c>
      <c r="R401" s="196">
        <f>Q401*H401</f>
        <v>0</v>
      </c>
      <c r="S401" s="196">
        <v>0</v>
      </c>
      <c r="T401" s="197">
        <f>S401*H401</f>
        <v>0</v>
      </c>
      <c r="AR401" s="22" t="s">
        <v>233</v>
      </c>
      <c r="AT401" s="22" t="s">
        <v>156</v>
      </c>
      <c r="AU401" s="22" t="s">
        <v>162</v>
      </c>
      <c r="AY401" s="22" t="s">
        <v>154</v>
      </c>
      <c r="BE401" s="198">
        <f>IF(N401="základní",J401,0)</f>
        <v>0</v>
      </c>
      <c r="BF401" s="198">
        <f>IF(N401="snížená",J401,0)</f>
        <v>0</v>
      </c>
      <c r="BG401" s="198">
        <f>IF(N401="zákl. přenesená",J401,0)</f>
        <v>0</v>
      </c>
      <c r="BH401" s="198">
        <f>IF(N401="sníž. přenesená",J401,0)</f>
        <v>0</v>
      </c>
      <c r="BI401" s="198">
        <f>IF(N401="nulová",J401,0)</f>
        <v>0</v>
      </c>
      <c r="BJ401" s="22" t="s">
        <v>162</v>
      </c>
      <c r="BK401" s="198">
        <f>ROUND(I401*H401,2)</f>
        <v>0</v>
      </c>
      <c r="BL401" s="22" t="s">
        <v>233</v>
      </c>
      <c r="BM401" s="22" t="s">
        <v>811</v>
      </c>
    </row>
    <row r="402" spans="2:65" s="1" customFormat="1" ht="31.5" customHeight="1">
      <c r="B402" s="39"/>
      <c r="C402" s="187" t="s">
        <v>812</v>
      </c>
      <c r="D402" s="187" t="s">
        <v>194</v>
      </c>
      <c r="E402" s="188" t="s">
        <v>813</v>
      </c>
      <c r="F402" s="189" t="s">
        <v>814</v>
      </c>
      <c r="G402" s="190" t="s">
        <v>797</v>
      </c>
      <c r="H402" s="191">
        <v>13</v>
      </c>
      <c r="I402" s="192"/>
      <c r="J402" s="193">
        <f>ROUND(I402*H402,2)</f>
        <v>0</v>
      </c>
      <c r="K402" s="189" t="s">
        <v>198</v>
      </c>
      <c r="L402" s="59"/>
      <c r="M402" s="194" t="s">
        <v>24</v>
      </c>
      <c r="N402" s="195" t="s">
        <v>52</v>
      </c>
      <c r="O402" s="40"/>
      <c r="P402" s="196">
        <f>O402*H402</f>
        <v>0</v>
      </c>
      <c r="Q402" s="196">
        <v>0</v>
      </c>
      <c r="R402" s="196">
        <f>Q402*H402</f>
        <v>0</v>
      </c>
      <c r="S402" s="196">
        <v>0</v>
      </c>
      <c r="T402" s="197">
        <f>S402*H402</f>
        <v>0</v>
      </c>
      <c r="AR402" s="22" t="s">
        <v>233</v>
      </c>
      <c r="AT402" s="22" t="s">
        <v>156</v>
      </c>
      <c r="AU402" s="22" t="s">
        <v>162</v>
      </c>
      <c r="AY402" s="22" t="s">
        <v>154</v>
      </c>
      <c r="BE402" s="198">
        <f>IF(N402="základní",J402,0)</f>
        <v>0</v>
      </c>
      <c r="BF402" s="198">
        <f>IF(N402="snížená",J402,0)</f>
        <v>0</v>
      </c>
      <c r="BG402" s="198">
        <f>IF(N402="zákl. přenesená",J402,0)</f>
        <v>0</v>
      </c>
      <c r="BH402" s="198">
        <f>IF(N402="sníž. přenesená",J402,0)</f>
        <v>0</v>
      </c>
      <c r="BI402" s="198">
        <f>IF(N402="nulová",J402,0)</f>
        <v>0</v>
      </c>
      <c r="BJ402" s="22" t="s">
        <v>162</v>
      </c>
      <c r="BK402" s="198">
        <f>ROUND(I402*H402,2)</f>
        <v>0</v>
      </c>
      <c r="BL402" s="22" t="s">
        <v>233</v>
      </c>
      <c r="BM402" s="22" t="s">
        <v>815</v>
      </c>
    </row>
    <row r="403" spans="2:65" s="1" customFormat="1" ht="31.5" customHeight="1">
      <c r="B403" s="39"/>
      <c r="C403" s="187" t="s">
        <v>816</v>
      </c>
      <c r="D403" s="187" t="s">
        <v>194</v>
      </c>
      <c r="E403" s="188" t="s">
        <v>817</v>
      </c>
      <c r="F403" s="189" t="s">
        <v>818</v>
      </c>
      <c r="G403" s="190" t="s">
        <v>797</v>
      </c>
      <c r="H403" s="191">
        <v>5</v>
      </c>
      <c r="I403" s="192"/>
      <c r="J403" s="193">
        <f>ROUND(I403*H403,2)</f>
        <v>0</v>
      </c>
      <c r="K403" s="189" t="s">
        <v>198</v>
      </c>
      <c r="L403" s="59"/>
      <c r="M403" s="194" t="s">
        <v>24</v>
      </c>
      <c r="N403" s="195" t="s">
        <v>52</v>
      </c>
      <c r="O403" s="40"/>
      <c r="P403" s="196">
        <f>O403*H403</f>
        <v>0</v>
      </c>
      <c r="Q403" s="196">
        <v>0</v>
      </c>
      <c r="R403" s="196">
        <f>Q403*H403</f>
        <v>0</v>
      </c>
      <c r="S403" s="196">
        <v>0</v>
      </c>
      <c r="T403" s="197">
        <f>S403*H403</f>
        <v>0</v>
      </c>
      <c r="AR403" s="22" t="s">
        <v>233</v>
      </c>
      <c r="AT403" s="22" t="s">
        <v>156</v>
      </c>
      <c r="AU403" s="22" t="s">
        <v>162</v>
      </c>
      <c r="AY403" s="22" t="s">
        <v>154</v>
      </c>
      <c r="BE403" s="198">
        <f>IF(N403="základní",J403,0)</f>
        <v>0</v>
      </c>
      <c r="BF403" s="198">
        <f>IF(N403="snížená",J403,0)</f>
        <v>0</v>
      </c>
      <c r="BG403" s="198">
        <f>IF(N403="zákl. přenesená",J403,0)</f>
        <v>0</v>
      </c>
      <c r="BH403" s="198">
        <f>IF(N403="sníž. přenesená",J403,0)</f>
        <v>0</v>
      </c>
      <c r="BI403" s="198">
        <f>IF(N403="nulová",J403,0)</f>
        <v>0</v>
      </c>
      <c r="BJ403" s="22" t="s">
        <v>162</v>
      </c>
      <c r="BK403" s="198">
        <f>ROUND(I403*H403,2)</f>
        <v>0</v>
      </c>
      <c r="BL403" s="22" t="s">
        <v>233</v>
      </c>
      <c r="BM403" s="22" t="s">
        <v>819</v>
      </c>
    </row>
    <row r="404" spans="2:65" s="10" customFormat="1" ht="29.85" customHeight="1">
      <c r="B404" s="170"/>
      <c r="C404" s="171"/>
      <c r="D404" s="184" t="s">
        <v>79</v>
      </c>
      <c r="E404" s="185" t="s">
        <v>820</v>
      </c>
      <c r="F404" s="185" t="s">
        <v>821</v>
      </c>
      <c r="G404" s="171"/>
      <c r="H404" s="171"/>
      <c r="I404" s="174"/>
      <c r="J404" s="186">
        <f>BK404</f>
        <v>0</v>
      </c>
      <c r="K404" s="171"/>
      <c r="L404" s="176"/>
      <c r="M404" s="177"/>
      <c r="N404" s="178"/>
      <c r="O404" s="178"/>
      <c r="P404" s="179">
        <f>SUM(P405:P415)</f>
        <v>0</v>
      </c>
      <c r="Q404" s="178"/>
      <c r="R404" s="179">
        <f>SUM(R405:R415)</f>
        <v>0</v>
      </c>
      <c r="S404" s="178"/>
      <c r="T404" s="180">
        <f>SUM(T405:T415)</f>
        <v>0</v>
      </c>
      <c r="AR404" s="181" t="s">
        <v>162</v>
      </c>
      <c r="AT404" s="182" t="s">
        <v>79</v>
      </c>
      <c r="AU404" s="182" t="s">
        <v>25</v>
      </c>
      <c r="AY404" s="181" t="s">
        <v>154</v>
      </c>
      <c r="BK404" s="183">
        <f>SUM(BK405:BK415)</f>
        <v>0</v>
      </c>
    </row>
    <row r="405" spans="2:65" s="1" customFormat="1" ht="22.5" customHeight="1">
      <c r="B405" s="39"/>
      <c r="C405" s="187" t="s">
        <v>822</v>
      </c>
      <c r="D405" s="187" t="s">
        <v>156</v>
      </c>
      <c r="E405" s="188" t="s">
        <v>823</v>
      </c>
      <c r="F405" s="189" t="s">
        <v>824</v>
      </c>
      <c r="G405" s="190" t="s">
        <v>283</v>
      </c>
      <c r="H405" s="191">
        <v>1</v>
      </c>
      <c r="I405" s="192"/>
      <c r="J405" s="193">
        <f t="shared" ref="J405:J415" si="10">ROUND(I405*H405,2)</f>
        <v>0</v>
      </c>
      <c r="K405" s="189" t="s">
        <v>24</v>
      </c>
      <c r="L405" s="59"/>
      <c r="M405" s="194" t="s">
        <v>24</v>
      </c>
      <c r="N405" s="195" t="s">
        <v>52</v>
      </c>
      <c r="O405" s="40"/>
      <c r="P405" s="196">
        <f t="shared" ref="P405:P415" si="11">O405*H405</f>
        <v>0</v>
      </c>
      <c r="Q405" s="196">
        <v>0</v>
      </c>
      <c r="R405" s="196">
        <f t="shared" ref="R405:R415" si="12">Q405*H405</f>
        <v>0</v>
      </c>
      <c r="S405" s="196">
        <v>0</v>
      </c>
      <c r="T405" s="197">
        <f t="shared" ref="T405:T415" si="13">S405*H405</f>
        <v>0</v>
      </c>
      <c r="AR405" s="22" t="s">
        <v>233</v>
      </c>
      <c r="AT405" s="22" t="s">
        <v>156</v>
      </c>
      <c r="AU405" s="22" t="s">
        <v>162</v>
      </c>
      <c r="AY405" s="22" t="s">
        <v>154</v>
      </c>
      <c r="BE405" s="198">
        <f t="shared" ref="BE405:BE415" si="14">IF(N405="základní",J405,0)</f>
        <v>0</v>
      </c>
      <c r="BF405" s="198">
        <f t="shared" ref="BF405:BF415" si="15">IF(N405="snížená",J405,0)</f>
        <v>0</v>
      </c>
      <c r="BG405" s="198">
        <f t="shared" ref="BG405:BG415" si="16">IF(N405="zákl. přenesená",J405,0)</f>
        <v>0</v>
      </c>
      <c r="BH405" s="198">
        <f t="shared" ref="BH405:BH415" si="17">IF(N405="sníž. přenesená",J405,0)</f>
        <v>0</v>
      </c>
      <c r="BI405" s="198">
        <f t="shared" ref="BI405:BI415" si="18">IF(N405="nulová",J405,0)</f>
        <v>0</v>
      </c>
      <c r="BJ405" s="22" t="s">
        <v>162</v>
      </c>
      <c r="BK405" s="198">
        <f t="shared" ref="BK405:BK415" si="19">ROUND(I405*H405,2)</f>
        <v>0</v>
      </c>
      <c r="BL405" s="22" t="s">
        <v>233</v>
      </c>
      <c r="BM405" s="22" t="s">
        <v>825</v>
      </c>
    </row>
    <row r="406" spans="2:65" s="1" customFormat="1" ht="22.5" customHeight="1">
      <c r="B406" s="39"/>
      <c r="C406" s="187" t="s">
        <v>826</v>
      </c>
      <c r="D406" s="187" t="s">
        <v>194</v>
      </c>
      <c r="E406" s="188" t="s">
        <v>827</v>
      </c>
      <c r="F406" s="189" t="s">
        <v>828</v>
      </c>
      <c r="G406" s="190" t="s">
        <v>797</v>
      </c>
      <c r="H406" s="191">
        <v>9</v>
      </c>
      <c r="I406" s="192"/>
      <c r="J406" s="193">
        <f t="shared" si="10"/>
        <v>0</v>
      </c>
      <c r="K406" s="189" t="s">
        <v>198</v>
      </c>
      <c r="L406" s="59"/>
      <c r="M406" s="194" t="s">
        <v>24</v>
      </c>
      <c r="N406" s="195" t="s">
        <v>52</v>
      </c>
      <c r="O406" s="40"/>
      <c r="P406" s="196">
        <f t="shared" si="11"/>
        <v>0</v>
      </c>
      <c r="Q406" s="196">
        <v>0</v>
      </c>
      <c r="R406" s="196">
        <f t="shared" si="12"/>
        <v>0</v>
      </c>
      <c r="S406" s="196">
        <v>0</v>
      </c>
      <c r="T406" s="197">
        <f t="shared" si="13"/>
        <v>0</v>
      </c>
      <c r="AR406" s="22" t="s">
        <v>233</v>
      </c>
      <c r="AT406" s="22" t="s">
        <v>156</v>
      </c>
      <c r="AU406" s="22" t="s">
        <v>162</v>
      </c>
      <c r="AY406" s="22" t="s">
        <v>154</v>
      </c>
      <c r="BE406" s="198">
        <f t="shared" si="14"/>
        <v>0</v>
      </c>
      <c r="BF406" s="198">
        <f t="shared" si="15"/>
        <v>0</v>
      </c>
      <c r="BG406" s="198">
        <f t="shared" si="16"/>
        <v>0</v>
      </c>
      <c r="BH406" s="198">
        <f t="shared" si="17"/>
        <v>0</v>
      </c>
      <c r="BI406" s="198">
        <f t="shared" si="18"/>
        <v>0</v>
      </c>
      <c r="BJ406" s="22" t="s">
        <v>162</v>
      </c>
      <c r="BK406" s="198">
        <f t="shared" si="19"/>
        <v>0</v>
      </c>
      <c r="BL406" s="22" t="s">
        <v>233</v>
      </c>
      <c r="BM406" s="22" t="s">
        <v>829</v>
      </c>
    </row>
    <row r="407" spans="2:65" s="1" customFormat="1" ht="31.5" customHeight="1">
      <c r="B407" s="39"/>
      <c r="C407" s="187" t="s">
        <v>830</v>
      </c>
      <c r="D407" s="187" t="s">
        <v>194</v>
      </c>
      <c r="E407" s="188" t="s">
        <v>831</v>
      </c>
      <c r="F407" s="189" t="s">
        <v>832</v>
      </c>
      <c r="G407" s="190" t="s">
        <v>797</v>
      </c>
      <c r="H407" s="191">
        <v>3</v>
      </c>
      <c r="I407" s="192"/>
      <c r="J407" s="193">
        <f t="shared" si="10"/>
        <v>0</v>
      </c>
      <c r="K407" s="189" t="s">
        <v>198</v>
      </c>
      <c r="L407" s="59"/>
      <c r="M407" s="194" t="s">
        <v>24</v>
      </c>
      <c r="N407" s="195" t="s">
        <v>52</v>
      </c>
      <c r="O407" s="40"/>
      <c r="P407" s="196">
        <f t="shared" si="11"/>
        <v>0</v>
      </c>
      <c r="Q407" s="196">
        <v>0</v>
      </c>
      <c r="R407" s="196">
        <f t="shared" si="12"/>
        <v>0</v>
      </c>
      <c r="S407" s="196">
        <v>0</v>
      </c>
      <c r="T407" s="197">
        <f t="shared" si="13"/>
        <v>0</v>
      </c>
      <c r="AR407" s="22" t="s">
        <v>233</v>
      </c>
      <c r="AT407" s="22" t="s">
        <v>156</v>
      </c>
      <c r="AU407" s="22" t="s">
        <v>162</v>
      </c>
      <c r="AY407" s="22" t="s">
        <v>154</v>
      </c>
      <c r="BE407" s="198">
        <f t="shared" si="14"/>
        <v>0</v>
      </c>
      <c r="BF407" s="198">
        <f t="shared" si="15"/>
        <v>0</v>
      </c>
      <c r="BG407" s="198">
        <f t="shared" si="16"/>
        <v>0</v>
      </c>
      <c r="BH407" s="198">
        <f t="shared" si="17"/>
        <v>0</v>
      </c>
      <c r="BI407" s="198">
        <f t="shared" si="18"/>
        <v>0</v>
      </c>
      <c r="BJ407" s="22" t="s">
        <v>162</v>
      </c>
      <c r="BK407" s="198">
        <f t="shared" si="19"/>
        <v>0</v>
      </c>
      <c r="BL407" s="22" t="s">
        <v>233</v>
      </c>
      <c r="BM407" s="22" t="s">
        <v>833</v>
      </c>
    </row>
    <row r="408" spans="2:65" s="1" customFormat="1" ht="22.5" customHeight="1">
      <c r="B408" s="39"/>
      <c r="C408" s="187" t="s">
        <v>834</v>
      </c>
      <c r="D408" s="187" t="s">
        <v>194</v>
      </c>
      <c r="E408" s="188" t="s">
        <v>835</v>
      </c>
      <c r="F408" s="189" t="s">
        <v>836</v>
      </c>
      <c r="G408" s="190" t="s">
        <v>797</v>
      </c>
      <c r="H408" s="191">
        <v>3</v>
      </c>
      <c r="I408" s="192"/>
      <c r="J408" s="193">
        <f t="shared" si="10"/>
        <v>0</v>
      </c>
      <c r="K408" s="189" t="s">
        <v>198</v>
      </c>
      <c r="L408" s="59"/>
      <c r="M408" s="194" t="s">
        <v>24</v>
      </c>
      <c r="N408" s="195" t="s">
        <v>52</v>
      </c>
      <c r="O408" s="40"/>
      <c r="P408" s="196">
        <f t="shared" si="11"/>
        <v>0</v>
      </c>
      <c r="Q408" s="196">
        <v>0</v>
      </c>
      <c r="R408" s="196">
        <f t="shared" si="12"/>
        <v>0</v>
      </c>
      <c r="S408" s="196">
        <v>0</v>
      </c>
      <c r="T408" s="197">
        <f t="shared" si="13"/>
        <v>0</v>
      </c>
      <c r="AR408" s="22" t="s">
        <v>233</v>
      </c>
      <c r="AT408" s="22" t="s">
        <v>156</v>
      </c>
      <c r="AU408" s="22" t="s">
        <v>162</v>
      </c>
      <c r="AY408" s="22" t="s">
        <v>154</v>
      </c>
      <c r="BE408" s="198">
        <f t="shared" si="14"/>
        <v>0</v>
      </c>
      <c r="BF408" s="198">
        <f t="shared" si="15"/>
        <v>0</v>
      </c>
      <c r="BG408" s="198">
        <f t="shared" si="16"/>
        <v>0</v>
      </c>
      <c r="BH408" s="198">
        <f t="shared" si="17"/>
        <v>0</v>
      </c>
      <c r="BI408" s="198">
        <f t="shared" si="18"/>
        <v>0</v>
      </c>
      <c r="BJ408" s="22" t="s">
        <v>162</v>
      </c>
      <c r="BK408" s="198">
        <f t="shared" si="19"/>
        <v>0</v>
      </c>
      <c r="BL408" s="22" t="s">
        <v>233</v>
      </c>
      <c r="BM408" s="22" t="s">
        <v>837</v>
      </c>
    </row>
    <row r="409" spans="2:65" s="1" customFormat="1" ht="22.5" customHeight="1">
      <c r="B409" s="39"/>
      <c r="C409" s="187" t="s">
        <v>838</v>
      </c>
      <c r="D409" s="187" t="s">
        <v>194</v>
      </c>
      <c r="E409" s="188" t="s">
        <v>839</v>
      </c>
      <c r="F409" s="189" t="s">
        <v>840</v>
      </c>
      <c r="G409" s="190" t="s">
        <v>797</v>
      </c>
      <c r="H409" s="191">
        <v>3</v>
      </c>
      <c r="I409" s="192"/>
      <c r="J409" s="193">
        <f t="shared" si="10"/>
        <v>0</v>
      </c>
      <c r="K409" s="189" t="s">
        <v>198</v>
      </c>
      <c r="L409" s="59"/>
      <c r="M409" s="194" t="s">
        <v>24</v>
      </c>
      <c r="N409" s="195" t="s">
        <v>52</v>
      </c>
      <c r="O409" s="40"/>
      <c r="P409" s="196">
        <f t="shared" si="11"/>
        <v>0</v>
      </c>
      <c r="Q409" s="196">
        <v>0</v>
      </c>
      <c r="R409" s="196">
        <f t="shared" si="12"/>
        <v>0</v>
      </c>
      <c r="S409" s="196">
        <v>0</v>
      </c>
      <c r="T409" s="197">
        <f t="shared" si="13"/>
        <v>0</v>
      </c>
      <c r="AR409" s="22" t="s">
        <v>233</v>
      </c>
      <c r="AT409" s="22" t="s">
        <v>156</v>
      </c>
      <c r="AU409" s="22" t="s">
        <v>162</v>
      </c>
      <c r="AY409" s="22" t="s">
        <v>154</v>
      </c>
      <c r="BE409" s="198">
        <f t="shared" si="14"/>
        <v>0</v>
      </c>
      <c r="BF409" s="198">
        <f t="shared" si="15"/>
        <v>0</v>
      </c>
      <c r="BG409" s="198">
        <f t="shared" si="16"/>
        <v>0</v>
      </c>
      <c r="BH409" s="198">
        <f t="shared" si="17"/>
        <v>0</v>
      </c>
      <c r="BI409" s="198">
        <f t="shared" si="18"/>
        <v>0</v>
      </c>
      <c r="BJ409" s="22" t="s">
        <v>162</v>
      </c>
      <c r="BK409" s="198">
        <f t="shared" si="19"/>
        <v>0</v>
      </c>
      <c r="BL409" s="22" t="s">
        <v>233</v>
      </c>
      <c r="BM409" s="22" t="s">
        <v>841</v>
      </c>
    </row>
    <row r="410" spans="2:65" s="1" customFormat="1" ht="31.5" customHeight="1">
      <c r="B410" s="39"/>
      <c r="C410" s="187" t="s">
        <v>842</v>
      </c>
      <c r="D410" s="187" t="s">
        <v>194</v>
      </c>
      <c r="E410" s="188" t="s">
        <v>843</v>
      </c>
      <c r="F410" s="189" t="s">
        <v>844</v>
      </c>
      <c r="G410" s="190" t="s">
        <v>797</v>
      </c>
      <c r="H410" s="191">
        <v>1</v>
      </c>
      <c r="I410" s="192"/>
      <c r="J410" s="193">
        <f t="shared" si="10"/>
        <v>0</v>
      </c>
      <c r="K410" s="189" t="s">
        <v>198</v>
      </c>
      <c r="L410" s="59"/>
      <c r="M410" s="194" t="s">
        <v>24</v>
      </c>
      <c r="N410" s="195" t="s">
        <v>52</v>
      </c>
      <c r="O410" s="40"/>
      <c r="P410" s="196">
        <f t="shared" si="11"/>
        <v>0</v>
      </c>
      <c r="Q410" s="196">
        <v>0</v>
      </c>
      <c r="R410" s="196">
        <f t="shared" si="12"/>
        <v>0</v>
      </c>
      <c r="S410" s="196">
        <v>0</v>
      </c>
      <c r="T410" s="197">
        <f t="shared" si="13"/>
        <v>0</v>
      </c>
      <c r="AR410" s="22" t="s">
        <v>233</v>
      </c>
      <c r="AT410" s="22" t="s">
        <v>156</v>
      </c>
      <c r="AU410" s="22" t="s">
        <v>162</v>
      </c>
      <c r="AY410" s="22" t="s">
        <v>154</v>
      </c>
      <c r="BE410" s="198">
        <f t="shared" si="14"/>
        <v>0</v>
      </c>
      <c r="BF410" s="198">
        <f t="shared" si="15"/>
        <v>0</v>
      </c>
      <c r="BG410" s="198">
        <f t="shared" si="16"/>
        <v>0</v>
      </c>
      <c r="BH410" s="198">
        <f t="shared" si="17"/>
        <v>0</v>
      </c>
      <c r="BI410" s="198">
        <f t="shared" si="18"/>
        <v>0</v>
      </c>
      <c r="BJ410" s="22" t="s">
        <v>162</v>
      </c>
      <c r="BK410" s="198">
        <f t="shared" si="19"/>
        <v>0</v>
      </c>
      <c r="BL410" s="22" t="s">
        <v>233</v>
      </c>
      <c r="BM410" s="22" t="s">
        <v>845</v>
      </c>
    </row>
    <row r="411" spans="2:65" s="1" customFormat="1" ht="31.5" customHeight="1">
      <c r="B411" s="39"/>
      <c r="C411" s="187" t="s">
        <v>846</v>
      </c>
      <c r="D411" s="187" t="s">
        <v>194</v>
      </c>
      <c r="E411" s="188" t="s">
        <v>847</v>
      </c>
      <c r="F411" s="189" t="s">
        <v>848</v>
      </c>
      <c r="G411" s="190" t="s">
        <v>797</v>
      </c>
      <c r="H411" s="191">
        <v>6</v>
      </c>
      <c r="I411" s="192"/>
      <c r="J411" s="193">
        <f t="shared" si="10"/>
        <v>0</v>
      </c>
      <c r="K411" s="189" t="s">
        <v>198</v>
      </c>
      <c r="L411" s="59"/>
      <c r="M411" s="194" t="s">
        <v>24</v>
      </c>
      <c r="N411" s="195" t="s">
        <v>52</v>
      </c>
      <c r="O411" s="40"/>
      <c r="P411" s="196">
        <f t="shared" si="11"/>
        <v>0</v>
      </c>
      <c r="Q411" s="196">
        <v>0</v>
      </c>
      <c r="R411" s="196">
        <f t="shared" si="12"/>
        <v>0</v>
      </c>
      <c r="S411" s="196">
        <v>0</v>
      </c>
      <c r="T411" s="197">
        <f t="shared" si="13"/>
        <v>0</v>
      </c>
      <c r="AR411" s="22" t="s">
        <v>233</v>
      </c>
      <c r="AT411" s="22" t="s">
        <v>156</v>
      </c>
      <c r="AU411" s="22" t="s">
        <v>162</v>
      </c>
      <c r="AY411" s="22" t="s">
        <v>154</v>
      </c>
      <c r="BE411" s="198">
        <f t="shared" si="14"/>
        <v>0</v>
      </c>
      <c r="BF411" s="198">
        <f t="shared" si="15"/>
        <v>0</v>
      </c>
      <c r="BG411" s="198">
        <f t="shared" si="16"/>
        <v>0</v>
      </c>
      <c r="BH411" s="198">
        <f t="shared" si="17"/>
        <v>0</v>
      </c>
      <c r="BI411" s="198">
        <f t="shared" si="18"/>
        <v>0</v>
      </c>
      <c r="BJ411" s="22" t="s">
        <v>162</v>
      </c>
      <c r="BK411" s="198">
        <f t="shared" si="19"/>
        <v>0</v>
      </c>
      <c r="BL411" s="22" t="s">
        <v>233</v>
      </c>
      <c r="BM411" s="22" t="s">
        <v>849</v>
      </c>
    </row>
    <row r="412" spans="2:65" s="1" customFormat="1" ht="31.5" customHeight="1">
      <c r="B412" s="39"/>
      <c r="C412" s="187" t="s">
        <v>850</v>
      </c>
      <c r="D412" s="187" t="s">
        <v>194</v>
      </c>
      <c r="E412" s="188" t="s">
        <v>851</v>
      </c>
      <c r="F412" s="189" t="s">
        <v>852</v>
      </c>
      <c r="G412" s="190" t="s">
        <v>797</v>
      </c>
      <c r="H412" s="191">
        <v>3</v>
      </c>
      <c r="I412" s="192"/>
      <c r="J412" s="193">
        <f t="shared" si="10"/>
        <v>0</v>
      </c>
      <c r="K412" s="189" t="s">
        <v>198</v>
      </c>
      <c r="L412" s="59"/>
      <c r="M412" s="194" t="s">
        <v>24</v>
      </c>
      <c r="N412" s="195" t="s">
        <v>52</v>
      </c>
      <c r="O412" s="40"/>
      <c r="P412" s="196">
        <f t="shared" si="11"/>
        <v>0</v>
      </c>
      <c r="Q412" s="196">
        <v>0</v>
      </c>
      <c r="R412" s="196">
        <f t="shared" si="12"/>
        <v>0</v>
      </c>
      <c r="S412" s="196">
        <v>0</v>
      </c>
      <c r="T412" s="197">
        <f t="shared" si="13"/>
        <v>0</v>
      </c>
      <c r="AR412" s="22" t="s">
        <v>233</v>
      </c>
      <c r="AT412" s="22" t="s">
        <v>156</v>
      </c>
      <c r="AU412" s="22" t="s">
        <v>162</v>
      </c>
      <c r="AY412" s="22" t="s">
        <v>154</v>
      </c>
      <c r="BE412" s="198">
        <f t="shared" si="14"/>
        <v>0</v>
      </c>
      <c r="BF412" s="198">
        <f t="shared" si="15"/>
        <v>0</v>
      </c>
      <c r="BG412" s="198">
        <f t="shared" si="16"/>
        <v>0</v>
      </c>
      <c r="BH412" s="198">
        <f t="shared" si="17"/>
        <v>0</v>
      </c>
      <c r="BI412" s="198">
        <f t="shared" si="18"/>
        <v>0</v>
      </c>
      <c r="BJ412" s="22" t="s">
        <v>162</v>
      </c>
      <c r="BK412" s="198">
        <f t="shared" si="19"/>
        <v>0</v>
      </c>
      <c r="BL412" s="22" t="s">
        <v>233</v>
      </c>
      <c r="BM412" s="22" t="s">
        <v>853</v>
      </c>
    </row>
    <row r="413" spans="2:65" s="1" customFormat="1" ht="31.5" customHeight="1">
      <c r="B413" s="39"/>
      <c r="C413" s="187" t="s">
        <v>854</v>
      </c>
      <c r="D413" s="187" t="s">
        <v>194</v>
      </c>
      <c r="E413" s="188" t="s">
        <v>855</v>
      </c>
      <c r="F413" s="189" t="s">
        <v>856</v>
      </c>
      <c r="G413" s="190" t="s">
        <v>273</v>
      </c>
      <c r="H413" s="191">
        <v>1</v>
      </c>
      <c r="I413" s="192"/>
      <c r="J413" s="193">
        <f t="shared" si="10"/>
        <v>0</v>
      </c>
      <c r="K413" s="189" t="s">
        <v>198</v>
      </c>
      <c r="L413" s="59"/>
      <c r="M413" s="194" t="s">
        <v>24</v>
      </c>
      <c r="N413" s="195" t="s">
        <v>52</v>
      </c>
      <c r="O413" s="40"/>
      <c r="P413" s="196">
        <f t="shared" si="11"/>
        <v>0</v>
      </c>
      <c r="Q413" s="196">
        <v>0</v>
      </c>
      <c r="R413" s="196">
        <f t="shared" si="12"/>
        <v>0</v>
      </c>
      <c r="S413" s="196">
        <v>0</v>
      </c>
      <c r="T413" s="197">
        <f t="shared" si="13"/>
        <v>0</v>
      </c>
      <c r="AR413" s="22" t="s">
        <v>233</v>
      </c>
      <c r="AT413" s="22" t="s">
        <v>156</v>
      </c>
      <c r="AU413" s="22" t="s">
        <v>162</v>
      </c>
      <c r="AY413" s="22" t="s">
        <v>154</v>
      </c>
      <c r="BE413" s="198">
        <f t="shared" si="14"/>
        <v>0</v>
      </c>
      <c r="BF413" s="198">
        <f t="shared" si="15"/>
        <v>0</v>
      </c>
      <c r="BG413" s="198">
        <f t="shared" si="16"/>
        <v>0</v>
      </c>
      <c r="BH413" s="198">
        <f t="shared" si="17"/>
        <v>0</v>
      </c>
      <c r="BI413" s="198">
        <f t="shared" si="18"/>
        <v>0</v>
      </c>
      <c r="BJ413" s="22" t="s">
        <v>162</v>
      </c>
      <c r="BK413" s="198">
        <f t="shared" si="19"/>
        <v>0</v>
      </c>
      <c r="BL413" s="22" t="s">
        <v>233</v>
      </c>
      <c r="BM413" s="22" t="s">
        <v>857</v>
      </c>
    </row>
    <row r="414" spans="2:65" s="1" customFormat="1" ht="22.5" customHeight="1">
      <c r="B414" s="39"/>
      <c r="C414" s="187" t="s">
        <v>858</v>
      </c>
      <c r="D414" s="187" t="s">
        <v>194</v>
      </c>
      <c r="E414" s="188" t="s">
        <v>859</v>
      </c>
      <c r="F414" s="189" t="s">
        <v>860</v>
      </c>
      <c r="G414" s="190" t="s">
        <v>273</v>
      </c>
      <c r="H414" s="191">
        <v>3</v>
      </c>
      <c r="I414" s="192"/>
      <c r="J414" s="193">
        <f t="shared" si="10"/>
        <v>0</v>
      </c>
      <c r="K414" s="189" t="s">
        <v>198</v>
      </c>
      <c r="L414" s="59"/>
      <c r="M414" s="194" t="s">
        <v>24</v>
      </c>
      <c r="N414" s="195" t="s">
        <v>52</v>
      </c>
      <c r="O414" s="40"/>
      <c r="P414" s="196">
        <f t="shared" si="11"/>
        <v>0</v>
      </c>
      <c r="Q414" s="196">
        <v>0</v>
      </c>
      <c r="R414" s="196">
        <f t="shared" si="12"/>
        <v>0</v>
      </c>
      <c r="S414" s="196">
        <v>0</v>
      </c>
      <c r="T414" s="197">
        <f t="shared" si="13"/>
        <v>0</v>
      </c>
      <c r="AR414" s="22" t="s">
        <v>233</v>
      </c>
      <c r="AT414" s="22" t="s">
        <v>156</v>
      </c>
      <c r="AU414" s="22" t="s">
        <v>162</v>
      </c>
      <c r="AY414" s="22" t="s">
        <v>154</v>
      </c>
      <c r="BE414" s="198">
        <f t="shared" si="14"/>
        <v>0</v>
      </c>
      <c r="BF414" s="198">
        <f t="shared" si="15"/>
        <v>0</v>
      </c>
      <c r="BG414" s="198">
        <f t="shared" si="16"/>
        <v>0</v>
      </c>
      <c r="BH414" s="198">
        <f t="shared" si="17"/>
        <v>0</v>
      </c>
      <c r="BI414" s="198">
        <f t="shared" si="18"/>
        <v>0</v>
      </c>
      <c r="BJ414" s="22" t="s">
        <v>162</v>
      </c>
      <c r="BK414" s="198">
        <f t="shared" si="19"/>
        <v>0</v>
      </c>
      <c r="BL414" s="22" t="s">
        <v>233</v>
      </c>
      <c r="BM414" s="22" t="s">
        <v>861</v>
      </c>
    </row>
    <row r="415" spans="2:65" s="1" customFormat="1" ht="22.5" customHeight="1">
      <c r="B415" s="39"/>
      <c r="C415" s="187" t="s">
        <v>862</v>
      </c>
      <c r="D415" s="187" t="s">
        <v>194</v>
      </c>
      <c r="E415" s="188" t="s">
        <v>863</v>
      </c>
      <c r="F415" s="189" t="s">
        <v>864</v>
      </c>
      <c r="G415" s="190" t="s">
        <v>797</v>
      </c>
      <c r="H415" s="191">
        <v>1</v>
      </c>
      <c r="I415" s="192"/>
      <c r="J415" s="193">
        <f t="shared" si="10"/>
        <v>0</v>
      </c>
      <c r="K415" s="189" t="s">
        <v>198</v>
      </c>
      <c r="L415" s="59"/>
      <c r="M415" s="194" t="s">
        <v>24</v>
      </c>
      <c r="N415" s="195" t="s">
        <v>52</v>
      </c>
      <c r="O415" s="40"/>
      <c r="P415" s="196">
        <f t="shared" si="11"/>
        <v>0</v>
      </c>
      <c r="Q415" s="196">
        <v>0</v>
      </c>
      <c r="R415" s="196">
        <f t="shared" si="12"/>
        <v>0</v>
      </c>
      <c r="S415" s="196">
        <v>0</v>
      </c>
      <c r="T415" s="197">
        <f t="shared" si="13"/>
        <v>0</v>
      </c>
      <c r="AR415" s="22" t="s">
        <v>233</v>
      </c>
      <c r="AT415" s="22" t="s">
        <v>156</v>
      </c>
      <c r="AU415" s="22" t="s">
        <v>162</v>
      </c>
      <c r="AY415" s="22" t="s">
        <v>154</v>
      </c>
      <c r="BE415" s="198">
        <f t="shared" si="14"/>
        <v>0</v>
      </c>
      <c r="BF415" s="198">
        <f t="shared" si="15"/>
        <v>0</v>
      </c>
      <c r="BG415" s="198">
        <f t="shared" si="16"/>
        <v>0</v>
      </c>
      <c r="BH415" s="198">
        <f t="shared" si="17"/>
        <v>0</v>
      </c>
      <c r="BI415" s="198">
        <f t="shared" si="18"/>
        <v>0</v>
      </c>
      <c r="BJ415" s="22" t="s">
        <v>162</v>
      </c>
      <c r="BK415" s="198">
        <f t="shared" si="19"/>
        <v>0</v>
      </c>
      <c r="BL415" s="22" t="s">
        <v>233</v>
      </c>
      <c r="BM415" s="22" t="s">
        <v>865</v>
      </c>
    </row>
    <row r="416" spans="2:65" s="10" customFormat="1" ht="29.85" customHeight="1">
      <c r="B416" s="170"/>
      <c r="C416" s="171"/>
      <c r="D416" s="184" t="s">
        <v>79</v>
      </c>
      <c r="E416" s="185" t="s">
        <v>866</v>
      </c>
      <c r="F416" s="185" t="s">
        <v>867</v>
      </c>
      <c r="G416" s="171"/>
      <c r="H416" s="171"/>
      <c r="I416" s="174"/>
      <c r="J416" s="186">
        <f>BK416</f>
        <v>0</v>
      </c>
      <c r="K416" s="171"/>
      <c r="L416" s="176"/>
      <c r="M416" s="177"/>
      <c r="N416" s="178"/>
      <c r="O416" s="178"/>
      <c r="P416" s="179">
        <f>SUM(P417:P420)</f>
        <v>0</v>
      </c>
      <c r="Q416" s="178"/>
      <c r="R416" s="179">
        <f>SUM(R417:R420)</f>
        <v>1.5130000000000001E-2</v>
      </c>
      <c r="S416" s="178"/>
      <c r="T416" s="180">
        <f>SUM(T417:T420)</f>
        <v>0</v>
      </c>
      <c r="AR416" s="181" t="s">
        <v>162</v>
      </c>
      <c r="AT416" s="182" t="s">
        <v>79</v>
      </c>
      <c r="AU416" s="182" t="s">
        <v>25</v>
      </c>
      <c r="AY416" s="181" t="s">
        <v>154</v>
      </c>
      <c r="BK416" s="183">
        <f>SUM(BK417:BK420)</f>
        <v>0</v>
      </c>
    </row>
    <row r="417" spans="2:65" s="1" customFormat="1" ht="31.5" customHeight="1">
      <c r="B417" s="39"/>
      <c r="C417" s="187" t="s">
        <v>868</v>
      </c>
      <c r="D417" s="187" t="s">
        <v>156</v>
      </c>
      <c r="E417" s="188" t="s">
        <v>869</v>
      </c>
      <c r="F417" s="189" t="s">
        <v>870</v>
      </c>
      <c r="G417" s="190" t="s">
        <v>223</v>
      </c>
      <c r="H417" s="191">
        <v>15.13</v>
      </c>
      <c r="I417" s="192"/>
      <c r="J417" s="193">
        <f>ROUND(I417*H417,2)</f>
        <v>0</v>
      </c>
      <c r="K417" s="189" t="s">
        <v>160</v>
      </c>
      <c r="L417" s="59"/>
      <c r="M417" s="194" t="s">
        <v>24</v>
      </c>
      <c r="N417" s="195" t="s">
        <v>52</v>
      </c>
      <c r="O417" s="40"/>
      <c r="P417" s="196">
        <f>O417*H417</f>
        <v>0</v>
      </c>
      <c r="Q417" s="196">
        <v>0</v>
      </c>
      <c r="R417" s="196">
        <f>Q417*H417</f>
        <v>0</v>
      </c>
      <c r="S417" s="196">
        <v>0</v>
      </c>
      <c r="T417" s="197">
        <f>S417*H417</f>
        <v>0</v>
      </c>
      <c r="AR417" s="22" t="s">
        <v>233</v>
      </c>
      <c r="AT417" s="22" t="s">
        <v>156</v>
      </c>
      <c r="AU417" s="22" t="s">
        <v>162</v>
      </c>
      <c r="AY417" s="22" t="s">
        <v>154</v>
      </c>
      <c r="BE417" s="198">
        <f>IF(N417="základní",J417,0)</f>
        <v>0</v>
      </c>
      <c r="BF417" s="198">
        <f>IF(N417="snížená",J417,0)</f>
        <v>0</v>
      </c>
      <c r="BG417" s="198">
        <f>IF(N417="zákl. přenesená",J417,0)</f>
        <v>0</v>
      </c>
      <c r="BH417" s="198">
        <f>IF(N417="sníž. přenesená",J417,0)</f>
        <v>0</v>
      </c>
      <c r="BI417" s="198">
        <f>IF(N417="nulová",J417,0)</f>
        <v>0</v>
      </c>
      <c r="BJ417" s="22" t="s">
        <v>162</v>
      </c>
      <c r="BK417" s="198">
        <f>ROUND(I417*H417,2)</f>
        <v>0</v>
      </c>
      <c r="BL417" s="22" t="s">
        <v>233</v>
      </c>
      <c r="BM417" s="22" t="s">
        <v>871</v>
      </c>
    </row>
    <row r="418" spans="2:65" s="11" customFormat="1" ht="13.5">
      <c r="B418" s="199"/>
      <c r="C418" s="200"/>
      <c r="D418" s="201" t="s">
        <v>164</v>
      </c>
      <c r="E418" s="202" t="s">
        <v>24</v>
      </c>
      <c r="F418" s="203" t="s">
        <v>872</v>
      </c>
      <c r="G418" s="200"/>
      <c r="H418" s="204">
        <v>15.13</v>
      </c>
      <c r="I418" s="205"/>
      <c r="J418" s="200"/>
      <c r="K418" s="200"/>
      <c r="L418" s="206"/>
      <c r="M418" s="207"/>
      <c r="N418" s="208"/>
      <c r="O418" s="208"/>
      <c r="P418" s="208"/>
      <c r="Q418" s="208"/>
      <c r="R418" s="208"/>
      <c r="S418" s="208"/>
      <c r="T418" s="209"/>
      <c r="AT418" s="210" t="s">
        <v>164</v>
      </c>
      <c r="AU418" s="210" t="s">
        <v>162</v>
      </c>
      <c r="AV418" s="11" t="s">
        <v>162</v>
      </c>
      <c r="AW418" s="11" t="s">
        <v>166</v>
      </c>
      <c r="AX418" s="11" t="s">
        <v>80</v>
      </c>
      <c r="AY418" s="210" t="s">
        <v>154</v>
      </c>
    </row>
    <row r="419" spans="2:65" s="12" customFormat="1" ht="13.5">
      <c r="B419" s="211"/>
      <c r="C419" s="212"/>
      <c r="D419" s="213" t="s">
        <v>164</v>
      </c>
      <c r="E419" s="214" t="s">
        <v>24</v>
      </c>
      <c r="F419" s="215" t="s">
        <v>167</v>
      </c>
      <c r="G419" s="212"/>
      <c r="H419" s="216">
        <v>15.13</v>
      </c>
      <c r="I419" s="217"/>
      <c r="J419" s="212"/>
      <c r="K419" s="212"/>
      <c r="L419" s="218"/>
      <c r="M419" s="219"/>
      <c r="N419" s="220"/>
      <c r="O419" s="220"/>
      <c r="P419" s="220"/>
      <c r="Q419" s="220"/>
      <c r="R419" s="220"/>
      <c r="S419" s="220"/>
      <c r="T419" s="221"/>
      <c r="AT419" s="222" t="s">
        <v>164</v>
      </c>
      <c r="AU419" s="222" t="s">
        <v>162</v>
      </c>
      <c r="AV419" s="12" t="s">
        <v>161</v>
      </c>
      <c r="AW419" s="12" t="s">
        <v>166</v>
      </c>
      <c r="AX419" s="12" t="s">
        <v>25</v>
      </c>
      <c r="AY419" s="222" t="s">
        <v>154</v>
      </c>
    </row>
    <row r="420" spans="2:65" s="1" customFormat="1" ht="22.5" customHeight="1">
      <c r="B420" s="39"/>
      <c r="C420" s="226" t="s">
        <v>873</v>
      </c>
      <c r="D420" s="226" t="s">
        <v>211</v>
      </c>
      <c r="E420" s="227" t="s">
        <v>874</v>
      </c>
      <c r="F420" s="228" t="s">
        <v>875</v>
      </c>
      <c r="G420" s="229" t="s">
        <v>876</v>
      </c>
      <c r="H420" s="230">
        <v>15.13</v>
      </c>
      <c r="I420" s="231"/>
      <c r="J420" s="232">
        <f>ROUND(I420*H420,2)</f>
        <v>0</v>
      </c>
      <c r="K420" s="228" t="s">
        <v>160</v>
      </c>
      <c r="L420" s="233"/>
      <c r="M420" s="234" t="s">
        <v>24</v>
      </c>
      <c r="N420" s="235" t="s">
        <v>52</v>
      </c>
      <c r="O420" s="40"/>
      <c r="P420" s="196">
        <f>O420*H420</f>
        <v>0</v>
      </c>
      <c r="Q420" s="196">
        <v>1E-3</v>
      </c>
      <c r="R420" s="196">
        <f>Q420*H420</f>
        <v>1.5130000000000001E-2</v>
      </c>
      <c r="S420" s="196">
        <v>0</v>
      </c>
      <c r="T420" s="197">
        <f>S420*H420</f>
        <v>0</v>
      </c>
      <c r="AR420" s="22" t="s">
        <v>307</v>
      </c>
      <c r="AT420" s="22" t="s">
        <v>211</v>
      </c>
      <c r="AU420" s="22" t="s">
        <v>162</v>
      </c>
      <c r="AY420" s="22" t="s">
        <v>154</v>
      </c>
      <c r="BE420" s="198">
        <f>IF(N420="základní",J420,0)</f>
        <v>0</v>
      </c>
      <c r="BF420" s="198">
        <f>IF(N420="snížená",J420,0)</f>
        <v>0</v>
      </c>
      <c r="BG420" s="198">
        <f>IF(N420="zákl. přenesená",J420,0)</f>
        <v>0</v>
      </c>
      <c r="BH420" s="198">
        <f>IF(N420="sníž. přenesená",J420,0)</f>
        <v>0</v>
      </c>
      <c r="BI420" s="198">
        <f>IF(N420="nulová",J420,0)</f>
        <v>0</v>
      </c>
      <c r="BJ420" s="22" t="s">
        <v>162</v>
      </c>
      <c r="BK420" s="198">
        <f>ROUND(I420*H420,2)</f>
        <v>0</v>
      </c>
      <c r="BL420" s="22" t="s">
        <v>233</v>
      </c>
      <c r="BM420" s="22" t="s">
        <v>877</v>
      </c>
    </row>
    <row r="421" spans="2:65" s="10" customFormat="1" ht="29.85" customHeight="1">
      <c r="B421" s="170"/>
      <c r="C421" s="171"/>
      <c r="D421" s="184" t="s">
        <v>79</v>
      </c>
      <c r="E421" s="185" t="s">
        <v>878</v>
      </c>
      <c r="F421" s="185" t="s">
        <v>879</v>
      </c>
      <c r="G421" s="171"/>
      <c r="H421" s="171"/>
      <c r="I421" s="174"/>
      <c r="J421" s="186">
        <f>BK421</f>
        <v>0</v>
      </c>
      <c r="K421" s="171"/>
      <c r="L421" s="176"/>
      <c r="M421" s="177"/>
      <c r="N421" s="178"/>
      <c r="O421" s="178"/>
      <c r="P421" s="179">
        <f>SUM(P422:P435)</f>
        <v>0</v>
      </c>
      <c r="Q421" s="178"/>
      <c r="R421" s="179">
        <f>SUM(R422:R435)</f>
        <v>7.6200000000000004E-2</v>
      </c>
      <c r="S421" s="178"/>
      <c r="T421" s="180">
        <f>SUM(T422:T435)</f>
        <v>0</v>
      </c>
      <c r="AR421" s="181" t="s">
        <v>162</v>
      </c>
      <c r="AT421" s="182" t="s">
        <v>79</v>
      </c>
      <c r="AU421" s="182" t="s">
        <v>25</v>
      </c>
      <c r="AY421" s="181" t="s">
        <v>154</v>
      </c>
      <c r="BK421" s="183">
        <f>SUM(BK422:BK435)</f>
        <v>0</v>
      </c>
    </row>
    <row r="422" spans="2:65" s="1" customFormat="1" ht="22.5" customHeight="1">
      <c r="B422" s="39"/>
      <c r="C422" s="187" t="s">
        <v>880</v>
      </c>
      <c r="D422" s="187" t="s">
        <v>194</v>
      </c>
      <c r="E422" s="188" t="s">
        <v>881</v>
      </c>
      <c r="F422" s="189" t="s">
        <v>882</v>
      </c>
      <c r="G422" s="190" t="s">
        <v>197</v>
      </c>
      <c r="H422" s="191">
        <v>35.392000000000003</v>
      </c>
      <c r="I422" s="192"/>
      <c r="J422" s="193">
        <f>ROUND(I422*H422,2)</f>
        <v>0</v>
      </c>
      <c r="K422" s="189" t="s">
        <v>198</v>
      </c>
      <c r="L422" s="59"/>
      <c r="M422" s="194" t="s">
        <v>24</v>
      </c>
      <c r="N422" s="195" t="s">
        <v>52</v>
      </c>
      <c r="O422" s="40"/>
      <c r="P422" s="196">
        <f>O422*H422</f>
        <v>0</v>
      </c>
      <c r="Q422" s="196">
        <v>0</v>
      </c>
      <c r="R422" s="196">
        <f>Q422*H422</f>
        <v>0</v>
      </c>
      <c r="S422" s="196">
        <v>0</v>
      </c>
      <c r="T422" s="197">
        <f>S422*H422</f>
        <v>0</v>
      </c>
      <c r="AR422" s="22" t="s">
        <v>233</v>
      </c>
      <c r="AT422" s="22" t="s">
        <v>156</v>
      </c>
      <c r="AU422" s="22" t="s">
        <v>162</v>
      </c>
      <c r="AY422" s="22" t="s">
        <v>154</v>
      </c>
      <c r="BE422" s="198">
        <f>IF(N422="základní",J422,0)</f>
        <v>0</v>
      </c>
      <c r="BF422" s="198">
        <f>IF(N422="snížená",J422,0)</f>
        <v>0</v>
      </c>
      <c r="BG422" s="198">
        <f>IF(N422="zákl. přenesená",J422,0)</f>
        <v>0</v>
      </c>
      <c r="BH422" s="198">
        <f>IF(N422="sníž. přenesená",J422,0)</f>
        <v>0</v>
      </c>
      <c r="BI422" s="198">
        <f>IF(N422="nulová",J422,0)</f>
        <v>0</v>
      </c>
      <c r="BJ422" s="22" t="s">
        <v>162</v>
      </c>
      <c r="BK422" s="198">
        <f>ROUND(I422*H422,2)</f>
        <v>0</v>
      </c>
      <c r="BL422" s="22" t="s">
        <v>233</v>
      </c>
      <c r="BM422" s="22" t="s">
        <v>883</v>
      </c>
    </row>
    <row r="423" spans="2:65" s="11" customFormat="1" ht="13.5">
      <c r="B423" s="199"/>
      <c r="C423" s="200"/>
      <c r="D423" s="201" t="s">
        <v>164</v>
      </c>
      <c r="E423" s="202" t="s">
        <v>24</v>
      </c>
      <c r="F423" s="203" t="s">
        <v>884</v>
      </c>
      <c r="G423" s="200"/>
      <c r="H423" s="204">
        <v>16.795000000000002</v>
      </c>
      <c r="I423" s="205"/>
      <c r="J423" s="200"/>
      <c r="K423" s="200"/>
      <c r="L423" s="206"/>
      <c r="M423" s="207"/>
      <c r="N423" s="208"/>
      <c r="O423" s="208"/>
      <c r="P423" s="208"/>
      <c r="Q423" s="208"/>
      <c r="R423" s="208"/>
      <c r="S423" s="208"/>
      <c r="T423" s="209"/>
      <c r="AT423" s="210" t="s">
        <v>164</v>
      </c>
      <c r="AU423" s="210" t="s">
        <v>162</v>
      </c>
      <c r="AV423" s="11" t="s">
        <v>162</v>
      </c>
      <c r="AW423" s="11" t="s">
        <v>166</v>
      </c>
      <c r="AX423" s="11" t="s">
        <v>80</v>
      </c>
      <c r="AY423" s="210" t="s">
        <v>154</v>
      </c>
    </row>
    <row r="424" spans="2:65" s="11" customFormat="1" ht="13.5">
      <c r="B424" s="199"/>
      <c r="C424" s="200"/>
      <c r="D424" s="201" t="s">
        <v>164</v>
      </c>
      <c r="E424" s="202" t="s">
        <v>24</v>
      </c>
      <c r="F424" s="203" t="s">
        <v>885</v>
      </c>
      <c r="G424" s="200"/>
      <c r="H424" s="204">
        <v>18.597000000000001</v>
      </c>
      <c r="I424" s="205"/>
      <c r="J424" s="200"/>
      <c r="K424" s="200"/>
      <c r="L424" s="206"/>
      <c r="M424" s="207"/>
      <c r="N424" s="208"/>
      <c r="O424" s="208"/>
      <c r="P424" s="208"/>
      <c r="Q424" s="208"/>
      <c r="R424" s="208"/>
      <c r="S424" s="208"/>
      <c r="T424" s="209"/>
      <c r="AT424" s="210" t="s">
        <v>164</v>
      </c>
      <c r="AU424" s="210" t="s">
        <v>162</v>
      </c>
      <c r="AV424" s="11" t="s">
        <v>162</v>
      </c>
      <c r="AW424" s="11" t="s">
        <v>166</v>
      </c>
      <c r="AX424" s="11" t="s">
        <v>80</v>
      </c>
      <c r="AY424" s="210" t="s">
        <v>154</v>
      </c>
    </row>
    <row r="425" spans="2:65" s="12" customFormat="1" ht="13.5">
      <c r="B425" s="211"/>
      <c r="C425" s="212"/>
      <c r="D425" s="213" t="s">
        <v>164</v>
      </c>
      <c r="E425" s="214" t="s">
        <v>24</v>
      </c>
      <c r="F425" s="215" t="s">
        <v>167</v>
      </c>
      <c r="G425" s="212"/>
      <c r="H425" s="216">
        <v>35.392000000000003</v>
      </c>
      <c r="I425" s="217"/>
      <c r="J425" s="212"/>
      <c r="K425" s="212"/>
      <c r="L425" s="218"/>
      <c r="M425" s="219"/>
      <c r="N425" s="220"/>
      <c r="O425" s="220"/>
      <c r="P425" s="220"/>
      <c r="Q425" s="220"/>
      <c r="R425" s="220"/>
      <c r="S425" s="220"/>
      <c r="T425" s="221"/>
      <c r="AT425" s="222" t="s">
        <v>164</v>
      </c>
      <c r="AU425" s="222" t="s">
        <v>162</v>
      </c>
      <c r="AV425" s="12" t="s">
        <v>161</v>
      </c>
      <c r="AW425" s="12" t="s">
        <v>166</v>
      </c>
      <c r="AX425" s="12" t="s">
        <v>25</v>
      </c>
      <c r="AY425" s="222" t="s">
        <v>154</v>
      </c>
    </row>
    <row r="426" spans="2:65" s="1" customFormat="1" ht="22.5" customHeight="1">
      <c r="B426" s="39"/>
      <c r="C426" s="187" t="s">
        <v>886</v>
      </c>
      <c r="D426" s="187" t="s">
        <v>194</v>
      </c>
      <c r="E426" s="188" t="s">
        <v>887</v>
      </c>
      <c r="F426" s="189" t="s">
        <v>888</v>
      </c>
      <c r="G426" s="190" t="s">
        <v>197</v>
      </c>
      <c r="H426" s="191">
        <v>7.28</v>
      </c>
      <c r="I426" s="192"/>
      <c r="J426" s="193">
        <f>ROUND(I426*H426,2)</f>
        <v>0</v>
      </c>
      <c r="K426" s="189" t="s">
        <v>198</v>
      </c>
      <c r="L426" s="59"/>
      <c r="M426" s="194" t="s">
        <v>24</v>
      </c>
      <c r="N426" s="195" t="s">
        <v>52</v>
      </c>
      <c r="O426" s="40"/>
      <c r="P426" s="196">
        <f>O426*H426</f>
        <v>0</v>
      </c>
      <c r="Q426" s="196">
        <v>0</v>
      </c>
      <c r="R426" s="196">
        <f>Q426*H426</f>
        <v>0</v>
      </c>
      <c r="S426" s="196">
        <v>0</v>
      </c>
      <c r="T426" s="197">
        <f>S426*H426</f>
        <v>0</v>
      </c>
      <c r="AR426" s="22" t="s">
        <v>233</v>
      </c>
      <c r="AT426" s="22" t="s">
        <v>156</v>
      </c>
      <c r="AU426" s="22" t="s">
        <v>162</v>
      </c>
      <c r="AY426" s="22" t="s">
        <v>154</v>
      </c>
      <c r="BE426" s="198">
        <f>IF(N426="základní",J426,0)</f>
        <v>0</v>
      </c>
      <c r="BF426" s="198">
        <f>IF(N426="snížená",J426,0)</f>
        <v>0</v>
      </c>
      <c r="BG426" s="198">
        <f>IF(N426="zákl. přenesená",J426,0)</f>
        <v>0</v>
      </c>
      <c r="BH426" s="198">
        <f>IF(N426="sníž. přenesená",J426,0)</f>
        <v>0</v>
      </c>
      <c r="BI426" s="198">
        <f>IF(N426="nulová",J426,0)</f>
        <v>0</v>
      </c>
      <c r="BJ426" s="22" t="s">
        <v>162</v>
      </c>
      <c r="BK426" s="198">
        <f>ROUND(I426*H426,2)</f>
        <v>0</v>
      </c>
      <c r="BL426" s="22" t="s">
        <v>233</v>
      </c>
      <c r="BM426" s="22" t="s">
        <v>889</v>
      </c>
    </row>
    <row r="427" spans="2:65" s="11" customFormat="1" ht="13.5">
      <c r="B427" s="199"/>
      <c r="C427" s="200"/>
      <c r="D427" s="201" t="s">
        <v>164</v>
      </c>
      <c r="E427" s="202" t="s">
        <v>24</v>
      </c>
      <c r="F427" s="203" t="s">
        <v>890</v>
      </c>
      <c r="G427" s="200"/>
      <c r="H427" s="204">
        <v>7.28</v>
      </c>
      <c r="I427" s="205"/>
      <c r="J427" s="200"/>
      <c r="K427" s="200"/>
      <c r="L427" s="206"/>
      <c r="M427" s="207"/>
      <c r="N427" s="208"/>
      <c r="O427" s="208"/>
      <c r="P427" s="208"/>
      <c r="Q427" s="208"/>
      <c r="R427" s="208"/>
      <c r="S427" s="208"/>
      <c r="T427" s="209"/>
      <c r="AT427" s="210" t="s">
        <v>164</v>
      </c>
      <c r="AU427" s="210" t="s">
        <v>162</v>
      </c>
      <c r="AV427" s="11" t="s">
        <v>162</v>
      </c>
      <c r="AW427" s="11" t="s">
        <v>166</v>
      </c>
      <c r="AX427" s="11" t="s">
        <v>80</v>
      </c>
      <c r="AY427" s="210" t="s">
        <v>154</v>
      </c>
    </row>
    <row r="428" spans="2:65" s="12" customFormat="1" ht="13.5">
      <c r="B428" s="211"/>
      <c r="C428" s="212"/>
      <c r="D428" s="213" t="s">
        <v>164</v>
      </c>
      <c r="E428" s="214" t="s">
        <v>24</v>
      </c>
      <c r="F428" s="215" t="s">
        <v>167</v>
      </c>
      <c r="G428" s="212"/>
      <c r="H428" s="216">
        <v>7.28</v>
      </c>
      <c r="I428" s="217"/>
      <c r="J428" s="212"/>
      <c r="K428" s="212"/>
      <c r="L428" s="218"/>
      <c r="M428" s="219"/>
      <c r="N428" s="220"/>
      <c r="O428" s="220"/>
      <c r="P428" s="220"/>
      <c r="Q428" s="220"/>
      <c r="R428" s="220"/>
      <c r="S428" s="220"/>
      <c r="T428" s="221"/>
      <c r="AT428" s="222" t="s">
        <v>164</v>
      </c>
      <c r="AU428" s="222" t="s">
        <v>162</v>
      </c>
      <c r="AV428" s="12" t="s">
        <v>161</v>
      </c>
      <c r="AW428" s="12" t="s">
        <v>166</v>
      </c>
      <c r="AX428" s="12" t="s">
        <v>25</v>
      </c>
      <c r="AY428" s="222" t="s">
        <v>154</v>
      </c>
    </row>
    <row r="429" spans="2:65" s="1" customFormat="1" ht="22.5" customHeight="1">
      <c r="B429" s="39"/>
      <c r="C429" s="187" t="s">
        <v>891</v>
      </c>
      <c r="D429" s="187" t="s">
        <v>194</v>
      </c>
      <c r="E429" s="188" t="s">
        <v>892</v>
      </c>
      <c r="F429" s="189" t="s">
        <v>893</v>
      </c>
      <c r="G429" s="190" t="s">
        <v>273</v>
      </c>
      <c r="H429" s="191">
        <v>22</v>
      </c>
      <c r="I429" s="192"/>
      <c r="J429" s="193">
        <f>ROUND(I429*H429,2)</f>
        <v>0</v>
      </c>
      <c r="K429" s="189" t="s">
        <v>198</v>
      </c>
      <c r="L429" s="59"/>
      <c r="M429" s="194" t="s">
        <v>24</v>
      </c>
      <c r="N429" s="195" t="s">
        <v>52</v>
      </c>
      <c r="O429" s="40"/>
      <c r="P429" s="196">
        <f>O429*H429</f>
        <v>0</v>
      </c>
      <c r="Q429" s="196">
        <v>0</v>
      </c>
      <c r="R429" s="196">
        <f>Q429*H429</f>
        <v>0</v>
      </c>
      <c r="S429" s="196">
        <v>0</v>
      </c>
      <c r="T429" s="197">
        <f>S429*H429</f>
        <v>0</v>
      </c>
      <c r="AR429" s="22" t="s">
        <v>233</v>
      </c>
      <c r="AT429" s="22" t="s">
        <v>156</v>
      </c>
      <c r="AU429" s="22" t="s">
        <v>162</v>
      </c>
      <c r="AY429" s="22" t="s">
        <v>154</v>
      </c>
      <c r="BE429" s="198">
        <f>IF(N429="základní",J429,0)</f>
        <v>0</v>
      </c>
      <c r="BF429" s="198">
        <f>IF(N429="snížená",J429,0)</f>
        <v>0</v>
      </c>
      <c r="BG429" s="198">
        <f>IF(N429="zákl. přenesená",J429,0)</f>
        <v>0</v>
      </c>
      <c r="BH429" s="198">
        <f>IF(N429="sníž. přenesená",J429,0)</f>
        <v>0</v>
      </c>
      <c r="BI429" s="198">
        <f>IF(N429="nulová",J429,0)</f>
        <v>0</v>
      </c>
      <c r="BJ429" s="22" t="s">
        <v>162</v>
      </c>
      <c r="BK429" s="198">
        <f>ROUND(I429*H429,2)</f>
        <v>0</v>
      </c>
      <c r="BL429" s="22" t="s">
        <v>233</v>
      </c>
      <c r="BM429" s="22" t="s">
        <v>894</v>
      </c>
    </row>
    <row r="430" spans="2:65" s="11" customFormat="1" ht="13.5">
      <c r="B430" s="199"/>
      <c r="C430" s="200"/>
      <c r="D430" s="201" t="s">
        <v>164</v>
      </c>
      <c r="E430" s="202" t="s">
        <v>24</v>
      </c>
      <c r="F430" s="203" t="s">
        <v>895</v>
      </c>
      <c r="G430" s="200"/>
      <c r="H430" s="204">
        <v>22</v>
      </c>
      <c r="I430" s="205"/>
      <c r="J430" s="200"/>
      <c r="K430" s="200"/>
      <c r="L430" s="206"/>
      <c r="M430" s="207"/>
      <c r="N430" s="208"/>
      <c r="O430" s="208"/>
      <c r="P430" s="208"/>
      <c r="Q430" s="208"/>
      <c r="R430" s="208"/>
      <c r="S430" s="208"/>
      <c r="T430" s="209"/>
      <c r="AT430" s="210" t="s">
        <v>164</v>
      </c>
      <c r="AU430" s="210" t="s">
        <v>162</v>
      </c>
      <c r="AV430" s="11" t="s">
        <v>162</v>
      </c>
      <c r="AW430" s="11" t="s">
        <v>166</v>
      </c>
      <c r="AX430" s="11" t="s">
        <v>80</v>
      </c>
      <c r="AY430" s="210" t="s">
        <v>154</v>
      </c>
    </row>
    <row r="431" spans="2:65" s="12" customFormat="1" ht="13.5">
      <c r="B431" s="211"/>
      <c r="C431" s="212"/>
      <c r="D431" s="213" t="s">
        <v>164</v>
      </c>
      <c r="E431" s="214" t="s">
        <v>24</v>
      </c>
      <c r="F431" s="215" t="s">
        <v>167</v>
      </c>
      <c r="G431" s="212"/>
      <c r="H431" s="216">
        <v>22</v>
      </c>
      <c r="I431" s="217"/>
      <c r="J431" s="212"/>
      <c r="K431" s="212"/>
      <c r="L431" s="218"/>
      <c r="M431" s="219"/>
      <c r="N431" s="220"/>
      <c r="O431" s="220"/>
      <c r="P431" s="220"/>
      <c r="Q431" s="220"/>
      <c r="R431" s="220"/>
      <c r="S431" s="220"/>
      <c r="T431" s="221"/>
      <c r="AT431" s="222" t="s">
        <v>164</v>
      </c>
      <c r="AU431" s="222" t="s">
        <v>162</v>
      </c>
      <c r="AV431" s="12" t="s">
        <v>161</v>
      </c>
      <c r="AW431" s="12" t="s">
        <v>166</v>
      </c>
      <c r="AX431" s="12" t="s">
        <v>25</v>
      </c>
      <c r="AY431" s="222" t="s">
        <v>154</v>
      </c>
    </row>
    <row r="432" spans="2:65" s="1" customFormat="1" ht="22.5" customHeight="1">
      <c r="B432" s="39"/>
      <c r="C432" s="187" t="s">
        <v>896</v>
      </c>
      <c r="D432" s="187" t="s">
        <v>194</v>
      </c>
      <c r="E432" s="188" t="s">
        <v>897</v>
      </c>
      <c r="F432" s="189" t="s">
        <v>898</v>
      </c>
      <c r="G432" s="190" t="s">
        <v>273</v>
      </c>
      <c r="H432" s="191">
        <v>22</v>
      </c>
      <c r="I432" s="192"/>
      <c r="J432" s="193">
        <f>ROUND(I432*H432,2)</f>
        <v>0</v>
      </c>
      <c r="K432" s="189" t="s">
        <v>198</v>
      </c>
      <c r="L432" s="59"/>
      <c r="M432" s="194" t="s">
        <v>24</v>
      </c>
      <c r="N432" s="195" t="s">
        <v>52</v>
      </c>
      <c r="O432" s="40"/>
      <c r="P432" s="196">
        <f>O432*H432</f>
        <v>0</v>
      </c>
      <c r="Q432" s="196">
        <v>0</v>
      </c>
      <c r="R432" s="196">
        <f>Q432*H432</f>
        <v>0</v>
      </c>
      <c r="S432" s="196">
        <v>0</v>
      </c>
      <c r="T432" s="197">
        <f>S432*H432</f>
        <v>0</v>
      </c>
      <c r="AR432" s="22" t="s">
        <v>233</v>
      </c>
      <c r="AT432" s="22" t="s">
        <v>156</v>
      </c>
      <c r="AU432" s="22" t="s">
        <v>162</v>
      </c>
      <c r="AY432" s="22" t="s">
        <v>154</v>
      </c>
      <c r="BE432" s="198">
        <f>IF(N432="základní",J432,0)</f>
        <v>0</v>
      </c>
      <c r="BF432" s="198">
        <f>IF(N432="snížená",J432,0)</f>
        <v>0</v>
      </c>
      <c r="BG432" s="198">
        <f>IF(N432="zákl. přenesená",J432,0)</f>
        <v>0</v>
      </c>
      <c r="BH432" s="198">
        <f>IF(N432="sníž. přenesená",J432,0)</f>
        <v>0</v>
      </c>
      <c r="BI432" s="198">
        <f>IF(N432="nulová",J432,0)</f>
        <v>0</v>
      </c>
      <c r="BJ432" s="22" t="s">
        <v>162</v>
      </c>
      <c r="BK432" s="198">
        <f>ROUND(I432*H432,2)</f>
        <v>0</v>
      </c>
      <c r="BL432" s="22" t="s">
        <v>233</v>
      </c>
      <c r="BM432" s="22" t="s">
        <v>899</v>
      </c>
    </row>
    <row r="433" spans="2:65" s="1" customFormat="1" ht="22.5" customHeight="1">
      <c r="B433" s="39"/>
      <c r="C433" s="187" t="s">
        <v>900</v>
      </c>
      <c r="D433" s="187" t="s">
        <v>194</v>
      </c>
      <c r="E433" s="188" t="s">
        <v>901</v>
      </c>
      <c r="F433" s="189" t="s">
        <v>902</v>
      </c>
      <c r="G433" s="190" t="s">
        <v>273</v>
      </c>
      <c r="H433" s="191">
        <v>1</v>
      </c>
      <c r="I433" s="192"/>
      <c r="J433" s="193">
        <f>ROUND(I433*H433,2)</f>
        <v>0</v>
      </c>
      <c r="K433" s="189" t="s">
        <v>198</v>
      </c>
      <c r="L433" s="59"/>
      <c r="M433" s="194" t="s">
        <v>24</v>
      </c>
      <c r="N433" s="195" t="s">
        <v>52</v>
      </c>
      <c r="O433" s="40"/>
      <c r="P433" s="196">
        <f>O433*H433</f>
        <v>0</v>
      </c>
      <c r="Q433" s="196">
        <v>7.6200000000000004E-2</v>
      </c>
      <c r="R433" s="196">
        <f>Q433*H433</f>
        <v>7.6200000000000004E-2</v>
      </c>
      <c r="S433" s="196">
        <v>0</v>
      </c>
      <c r="T433" s="197">
        <f>S433*H433</f>
        <v>0</v>
      </c>
      <c r="AR433" s="22" t="s">
        <v>233</v>
      </c>
      <c r="AT433" s="22" t="s">
        <v>156</v>
      </c>
      <c r="AU433" s="22" t="s">
        <v>162</v>
      </c>
      <c r="AY433" s="22" t="s">
        <v>154</v>
      </c>
      <c r="BE433" s="198">
        <f>IF(N433="základní",J433,0)</f>
        <v>0</v>
      </c>
      <c r="BF433" s="198">
        <f>IF(N433="snížená",J433,0)</f>
        <v>0</v>
      </c>
      <c r="BG433" s="198">
        <f>IF(N433="zákl. přenesená",J433,0)</f>
        <v>0</v>
      </c>
      <c r="BH433" s="198">
        <f>IF(N433="sníž. přenesená",J433,0)</f>
        <v>0</v>
      </c>
      <c r="BI433" s="198">
        <f>IF(N433="nulová",J433,0)</f>
        <v>0</v>
      </c>
      <c r="BJ433" s="22" t="s">
        <v>162</v>
      </c>
      <c r="BK433" s="198">
        <f>ROUND(I433*H433,2)</f>
        <v>0</v>
      </c>
      <c r="BL433" s="22" t="s">
        <v>233</v>
      </c>
      <c r="BM433" s="22" t="s">
        <v>903</v>
      </c>
    </row>
    <row r="434" spans="2:65" s="1" customFormat="1" ht="22.5" customHeight="1">
      <c r="B434" s="39"/>
      <c r="C434" s="187" t="s">
        <v>904</v>
      </c>
      <c r="D434" s="187" t="s">
        <v>194</v>
      </c>
      <c r="E434" s="188" t="s">
        <v>905</v>
      </c>
      <c r="F434" s="189" t="s">
        <v>906</v>
      </c>
      <c r="G434" s="190" t="s">
        <v>223</v>
      </c>
      <c r="H434" s="191">
        <v>28.47</v>
      </c>
      <c r="I434" s="192"/>
      <c r="J434" s="193">
        <f>ROUND(I434*H434,2)</f>
        <v>0</v>
      </c>
      <c r="K434" s="189" t="s">
        <v>198</v>
      </c>
      <c r="L434" s="59"/>
      <c r="M434" s="194" t="s">
        <v>24</v>
      </c>
      <c r="N434" s="195" t="s">
        <v>52</v>
      </c>
      <c r="O434" s="40"/>
      <c r="P434" s="196">
        <f>O434*H434</f>
        <v>0</v>
      </c>
      <c r="Q434" s="196">
        <v>0</v>
      </c>
      <c r="R434" s="196">
        <f>Q434*H434</f>
        <v>0</v>
      </c>
      <c r="S434" s="196">
        <v>0</v>
      </c>
      <c r="T434" s="197">
        <f>S434*H434</f>
        <v>0</v>
      </c>
      <c r="AR434" s="22" t="s">
        <v>161</v>
      </c>
      <c r="AT434" s="22" t="s">
        <v>156</v>
      </c>
      <c r="AU434" s="22" t="s">
        <v>162</v>
      </c>
      <c r="AY434" s="22" t="s">
        <v>154</v>
      </c>
      <c r="BE434" s="198">
        <f>IF(N434="základní",J434,0)</f>
        <v>0</v>
      </c>
      <c r="BF434" s="198">
        <f>IF(N434="snížená",J434,0)</f>
        <v>0</v>
      </c>
      <c r="BG434" s="198">
        <f>IF(N434="zákl. přenesená",J434,0)</f>
        <v>0</v>
      </c>
      <c r="BH434" s="198">
        <f>IF(N434="sníž. přenesená",J434,0)</f>
        <v>0</v>
      </c>
      <c r="BI434" s="198">
        <f>IF(N434="nulová",J434,0)</f>
        <v>0</v>
      </c>
      <c r="BJ434" s="22" t="s">
        <v>162</v>
      </c>
      <c r="BK434" s="198">
        <f>ROUND(I434*H434,2)</f>
        <v>0</v>
      </c>
      <c r="BL434" s="22" t="s">
        <v>161</v>
      </c>
      <c r="BM434" s="22" t="s">
        <v>907</v>
      </c>
    </row>
    <row r="435" spans="2:65" s="1" customFormat="1" ht="31.5" customHeight="1">
      <c r="B435" s="39"/>
      <c r="C435" s="187" t="s">
        <v>908</v>
      </c>
      <c r="D435" s="187" t="s">
        <v>156</v>
      </c>
      <c r="E435" s="188" t="s">
        <v>909</v>
      </c>
      <c r="F435" s="189" t="s">
        <v>910</v>
      </c>
      <c r="G435" s="190" t="s">
        <v>254</v>
      </c>
      <c r="H435" s="191">
        <v>7.5999999999999998E-2</v>
      </c>
      <c r="I435" s="192"/>
      <c r="J435" s="193">
        <f>ROUND(I435*H435,2)</f>
        <v>0</v>
      </c>
      <c r="K435" s="189" t="s">
        <v>160</v>
      </c>
      <c r="L435" s="59"/>
      <c r="M435" s="194" t="s">
        <v>24</v>
      </c>
      <c r="N435" s="195" t="s">
        <v>52</v>
      </c>
      <c r="O435" s="40"/>
      <c r="P435" s="196">
        <f>O435*H435</f>
        <v>0</v>
      </c>
      <c r="Q435" s="196">
        <v>0</v>
      </c>
      <c r="R435" s="196">
        <f>Q435*H435</f>
        <v>0</v>
      </c>
      <c r="S435" s="196">
        <v>0</v>
      </c>
      <c r="T435" s="197">
        <f>S435*H435</f>
        <v>0</v>
      </c>
      <c r="AR435" s="22" t="s">
        <v>233</v>
      </c>
      <c r="AT435" s="22" t="s">
        <v>156</v>
      </c>
      <c r="AU435" s="22" t="s">
        <v>162</v>
      </c>
      <c r="AY435" s="22" t="s">
        <v>154</v>
      </c>
      <c r="BE435" s="198">
        <f>IF(N435="základní",J435,0)</f>
        <v>0</v>
      </c>
      <c r="BF435" s="198">
        <f>IF(N435="snížená",J435,0)</f>
        <v>0</v>
      </c>
      <c r="BG435" s="198">
        <f>IF(N435="zákl. přenesená",J435,0)</f>
        <v>0</v>
      </c>
      <c r="BH435" s="198">
        <f>IF(N435="sníž. přenesená",J435,0)</f>
        <v>0</v>
      </c>
      <c r="BI435" s="198">
        <f>IF(N435="nulová",J435,0)</f>
        <v>0</v>
      </c>
      <c r="BJ435" s="22" t="s">
        <v>162</v>
      </c>
      <c r="BK435" s="198">
        <f>ROUND(I435*H435,2)</f>
        <v>0</v>
      </c>
      <c r="BL435" s="22" t="s">
        <v>233</v>
      </c>
      <c r="BM435" s="22" t="s">
        <v>911</v>
      </c>
    </row>
    <row r="436" spans="2:65" s="10" customFormat="1" ht="29.85" customHeight="1">
      <c r="B436" s="170"/>
      <c r="C436" s="171"/>
      <c r="D436" s="184" t="s">
        <v>79</v>
      </c>
      <c r="E436" s="185" t="s">
        <v>912</v>
      </c>
      <c r="F436" s="185" t="s">
        <v>913</v>
      </c>
      <c r="G436" s="171"/>
      <c r="H436" s="171"/>
      <c r="I436" s="174"/>
      <c r="J436" s="186">
        <f>BK436</f>
        <v>0</v>
      </c>
      <c r="K436" s="171"/>
      <c r="L436" s="176"/>
      <c r="M436" s="177"/>
      <c r="N436" s="178"/>
      <c r="O436" s="178"/>
      <c r="P436" s="179">
        <f>SUM(P437:P445)</f>
        <v>0</v>
      </c>
      <c r="Q436" s="178"/>
      <c r="R436" s="179">
        <f>SUM(R437:R445)</f>
        <v>0.1042</v>
      </c>
      <c r="S436" s="178"/>
      <c r="T436" s="180">
        <f>SUM(T437:T445)</f>
        <v>0</v>
      </c>
      <c r="AR436" s="181" t="s">
        <v>162</v>
      </c>
      <c r="AT436" s="182" t="s">
        <v>79</v>
      </c>
      <c r="AU436" s="182" t="s">
        <v>25</v>
      </c>
      <c r="AY436" s="181" t="s">
        <v>154</v>
      </c>
      <c r="BK436" s="183">
        <f>SUM(BK437:BK445)</f>
        <v>0</v>
      </c>
    </row>
    <row r="437" spans="2:65" s="1" customFormat="1" ht="31.5" customHeight="1">
      <c r="B437" s="39"/>
      <c r="C437" s="187" t="s">
        <v>914</v>
      </c>
      <c r="D437" s="187" t="s">
        <v>156</v>
      </c>
      <c r="E437" s="188" t="s">
        <v>915</v>
      </c>
      <c r="F437" s="189" t="s">
        <v>916</v>
      </c>
      <c r="G437" s="190" t="s">
        <v>197</v>
      </c>
      <c r="H437" s="191">
        <v>4</v>
      </c>
      <c r="I437" s="192"/>
      <c r="J437" s="193">
        <f>ROUND(I437*H437,2)</f>
        <v>0</v>
      </c>
      <c r="K437" s="189" t="s">
        <v>160</v>
      </c>
      <c r="L437" s="59"/>
      <c r="M437" s="194" t="s">
        <v>24</v>
      </c>
      <c r="N437" s="195" t="s">
        <v>52</v>
      </c>
      <c r="O437" s="40"/>
      <c r="P437" s="196">
        <f>O437*H437</f>
        <v>0</v>
      </c>
      <c r="Q437" s="196">
        <v>1.089E-2</v>
      </c>
      <c r="R437" s="196">
        <f>Q437*H437</f>
        <v>4.3560000000000001E-2</v>
      </c>
      <c r="S437" s="196">
        <v>0</v>
      </c>
      <c r="T437" s="197">
        <f>S437*H437</f>
        <v>0</v>
      </c>
      <c r="AR437" s="22" t="s">
        <v>233</v>
      </c>
      <c r="AT437" s="22" t="s">
        <v>156</v>
      </c>
      <c r="AU437" s="22" t="s">
        <v>162</v>
      </c>
      <c r="AY437" s="22" t="s">
        <v>154</v>
      </c>
      <c r="BE437" s="198">
        <f>IF(N437="základní",J437,0)</f>
        <v>0</v>
      </c>
      <c r="BF437" s="198">
        <f>IF(N437="snížená",J437,0)</f>
        <v>0</v>
      </c>
      <c r="BG437" s="198">
        <f>IF(N437="zákl. přenesená",J437,0)</f>
        <v>0</v>
      </c>
      <c r="BH437" s="198">
        <f>IF(N437="sníž. přenesená",J437,0)</f>
        <v>0</v>
      </c>
      <c r="BI437" s="198">
        <f>IF(N437="nulová",J437,0)</f>
        <v>0</v>
      </c>
      <c r="BJ437" s="22" t="s">
        <v>162</v>
      </c>
      <c r="BK437" s="198">
        <f>ROUND(I437*H437,2)</f>
        <v>0</v>
      </c>
      <c r="BL437" s="22" t="s">
        <v>233</v>
      </c>
      <c r="BM437" s="22" t="s">
        <v>917</v>
      </c>
    </row>
    <row r="438" spans="2:65" s="1" customFormat="1" ht="31.5" customHeight="1">
      <c r="B438" s="39"/>
      <c r="C438" s="187" t="s">
        <v>918</v>
      </c>
      <c r="D438" s="187" t="s">
        <v>156</v>
      </c>
      <c r="E438" s="188" t="s">
        <v>919</v>
      </c>
      <c r="F438" s="189" t="s">
        <v>920</v>
      </c>
      <c r="G438" s="190" t="s">
        <v>197</v>
      </c>
      <c r="H438" s="191">
        <v>4</v>
      </c>
      <c r="I438" s="192"/>
      <c r="J438" s="193">
        <f>ROUND(I438*H438,2)</f>
        <v>0</v>
      </c>
      <c r="K438" s="189" t="s">
        <v>160</v>
      </c>
      <c r="L438" s="59"/>
      <c r="M438" s="194" t="s">
        <v>24</v>
      </c>
      <c r="N438" s="195" t="s">
        <v>52</v>
      </c>
      <c r="O438" s="40"/>
      <c r="P438" s="196">
        <f>O438*H438</f>
        <v>0</v>
      </c>
      <c r="Q438" s="196">
        <v>1.516E-2</v>
      </c>
      <c r="R438" s="196">
        <f>Q438*H438</f>
        <v>6.0639999999999999E-2</v>
      </c>
      <c r="S438" s="196">
        <v>0</v>
      </c>
      <c r="T438" s="197">
        <f>S438*H438</f>
        <v>0</v>
      </c>
      <c r="AR438" s="22" t="s">
        <v>233</v>
      </c>
      <c r="AT438" s="22" t="s">
        <v>156</v>
      </c>
      <c r="AU438" s="22" t="s">
        <v>162</v>
      </c>
      <c r="AY438" s="22" t="s">
        <v>154</v>
      </c>
      <c r="BE438" s="198">
        <f>IF(N438="základní",J438,0)</f>
        <v>0</v>
      </c>
      <c r="BF438" s="198">
        <f>IF(N438="snížená",J438,0)</f>
        <v>0</v>
      </c>
      <c r="BG438" s="198">
        <f>IF(N438="zákl. přenesená",J438,0)</f>
        <v>0</v>
      </c>
      <c r="BH438" s="198">
        <f>IF(N438="sníž. přenesená",J438,0)</f>
        <v>0</v>
      </c>
      <c r="BI438" s="198">
        <f>IF(N438="nulová",J438,0)</f>
        <v>0</v>
      </c>
      <c r="BJ438" s="22" t="s">
        <v>162</v>
      </c>
      <c r="BK438" s="198">
        <f>ROUND(I438*H438,2)</f>
        <v>0</v>
      </c>
      <c r="BL438" s="22" t="s">
        <v>233</v>
      </c>
      <c r="BM438" s="22" t="s">
        <v>921</v>
      </c>
    </row>
    <row r="439" spans="2:65" s="1" customFormat="1" ht="22.5" customHeight="1">
      <c r="B439" s="39"/>
      <c r="C439" s="187" t="s">
        <v>922</v>
      </c>
      <c r="D439" s="187" t="s">
        <v>194</v>
      </c>
      <c r="E439" s="188" t="s">
        <v>923</v>
      </c>
      <c r="F439" s="189" t="s">
        <v>924</v>
      </c>
      <c r="G439" s="190" t="s">
        <v>197</v>
      </c>
      <c r="H439" s="191">
        <v>36.423000000000002</v>
      </c>
      <c r="I439" s="192"/>
      <c r="J439" s="193">
        <f>ROUND(I439*H439,2)</f>
        <v>0</v>
      </c>
      <c r="K439" s="189" t="s">
        <v>198</v>
      </c>
      <c r="L439" s="59"/>
      <c r="M439" s="194" t="s">
        <v>24</v>
      </c>
      <c r="N439" s="195" t="s">
        <v>52</v>
      </c>
      <c r="O439" s="40"/>
      <c r="P439" s="196">
        <f>O439*H439</f>
        <v>0</v>
      </c>
      <c r="Q439" s="196">
        <v>0</v>
      </c>
      <c r="R439" s="196">
        <f>Q439*H439</f>
        <v>0</v>
      </c>
      <c r="S439" s="196">
        <v>0</v>
      </c>
      <c r="T439" s="197">
        <f>S439*H439</f>
        <v>0</v>
      </c>
      <c r="AR439" s="22" t="s">
        <v>233</v>
      </c>
      <c r="AT439" s="22" t="s">
        <v>156</v>
      </c>
      <c r="AU439" s="22" t="s">
        <v>162</v>
      </c>
      <c r="AY439" s="22" t="s">
        <v>154</v>
      </c>
      <c r="BE439" s="198">
        <f>IF(N439="základní",J439,0)</f>
        <v>0</v>
      </c>
      <c r="BF439" s="198">
        <f>IF(N439="snížená",J439,0)</f>
        <v>0</v>
      </c>
      <c r="BG439" s="198">
        <f>IF(N439="zákl. přenesená",J439,0)</f>
        <v>0</v>
      </c>
      <c r="BH439" s="198">
        <f>IF(N439="sníž. přenesená",J439,0)</f>
        <v>0</v>
      </c>
      <c r="BI439" s="198">
        <f>IF(N439="nulová",J439,0)</f>
        <v>0</v>
      </c>
      <c r="BJ439" s="22" t="s">
        <v>162</v>
      </c>
      <c r="BK439" s="198">
        <f>ROUND(I439*H439,2)</f>
        <v>0</v>
      </c>
      <c r="BL439" s="22" t="s">
        <v>233</v>
      </c>
      <c r="BM439" s="22" t="s">
        <v>925</v>
      </c>
    </row>
    <row r="440" spans="2:65" s="11" customFormat="1" ht="13.5">
      <c r="B440" s="199"/>
      <c r="C440" s="200"/>
      <c r="D440" s="201" t="s">
        <v>164</v>
      </c>
      <c r="E440" s="202" t="s">
        <v>24</v>
      </c>
      <c r="F440" s="203" t="s">
        <v>926</v>
      </c>
      <c r="G440" s="200"/>
      <c r="H440" s="204">
        <v>36.423000000000002</v>
      </c>
      <c r="I440" s="205"/>
      <c r="J440" s="200"/>
      <c r="K440" s="200"/>
      <c r="L440" s="206"/>
      <c r="M440" s="207"/>
      <c r="N440" s="208"/>
      <c r="O440" s="208"/>
      <c r="P440" s="208"/>
      <c r="Q440" s="208"/>
      <c r="R440" s="208"/>
      <c r="S440" s="208"/>
      <c r="T440" s="209"/>
      <c r="AT440" s="210" t="s">
        <v>164</v>
      </c>
      <c r="AU440" s="210" t="s">
        <v>162</v>
      </c>
      <c r="AV440" s="11" t="s">
        <v>162</v>
      </c>
      <c r="AW440" s="11" t="s">
        <v>166</v>
      </c>
      <c r="AX440" s="11" t="s">
        <v>80</v>
      </c>
      <c r="AY440" s="210" t="s">
        <v>154</v>
      </c>
    </row>
    <row r="441" spans="2:65" s="12" customFormat="1" ht="13.5">
      <c r="B441" s="211"/>
      <c r="C441" s="212"/>
      <c r="D441" s="213" t="s">
        <v>164</v>
      </c>
      <c r="E441" s="214" t="s">
        <v>24</v>
      </c>
      <c r="F441" s="215" t="s">
        <v>167</v>
      </c>
      <c r="G441" s="212"/>
      <c r="H441" s="216">
        <v>36.423000000000002</v>
      </c>
      <c r="I441" s="217"/>
      <c r="J441" s="212"/>
      <c r="K441" s="212"/>
      <c r="L441" s="218"/>
      <c r="M441" s="219"/>
      <c r="N441" s="220"/>
      <c r="O441" s="220"/>
      <c r="P441" s="220"/>
      <c r="Q441" s="220"/>
      <c r="R441" s="220"/>
      <c r="S441" s="220"/>
      <c r="T441" s="221"/>
      <c r="AT441" s="222" t="s">
        <v>164</v>
      </c>
      <c r="AU441" s="222" t="s">
        <v>162</v>
      </c>
      <c r="AV441" s="12" t="s">
        <v>161</v>
      </c>
      <c r="AW441" s="12" t="s">
        <v>166</v>
      </c>
      <c r="AX441" s="12" t="s">
        <v>25</v>
      </c>
      <c r="AY441" s="222" t="s">
        <v>154</v>
      </c>
    </row>
    <row r="442" spans="2:65" s="1" customFormat="1" ht="22.5" customHeight="1">
      <c r="B442" s="39"/>
      <c r="C442" s="187" t="s">
        <v>927</v>
      </c>
      <c r="D442" s="187" t="s">
        <v>194</v>
      </c>
      <c r="E442" s="188" t="s">
        <v>928</v>
      </c>
      <c r="F442" s="189" t="s">
        <v>929</v>
      </c>
      <c r="G442" s="190" t="s">
        <v>197</v>
      </c>
      <c r="H442" s="191">
        <v>51.271999999999998</v>
      </c>
      <c r="I442" s="192"/>
      <c r="J442" s="193">
        <f>ROUND(I442*H442,2)</f>
        <v>0</v>
      </c>
      <c r="K442" s="189" t="s">
        <v>198</v>
      </c>
      <c r="L442" s="59"/>
      <c r="M442" s="194" t="s">
        <v>24</v>
      </c>
      <c r="N442" s="195" t="s">
        <v>52</v>
      </c>
      <c r="O442" s="40"/>
      <c r="P442" s="196">
        <f>O442*H442</f>
        <v>0</v>
      </c>
      <c r="Q442" s="196">
        <v>0</v>
      </c>
      <c r="R442" s="196">
        <f>Q442*H442</f>
        <v>0</v>
      </c>
      <c r="S442" s="196">
        <v>0</v>
      </c>
      <c r="T442" s="197">
        <f>S442*H442</f>
        <v>0</v>
      </c>
      <c r="AR442" s="22" t="s">
        <v>233</v>
      </c>
      <c r="AT442" s="22" t="s">
        <v>156</v>
      </c>
      <c r="AU442" s="22" t="s">
        <v>162</v>
      </c>
      <c r="AY442" s="22" t="s">
        <v>154</v>
      </c>
      <c r="BE442" s="198">
        <f>IF(N442="základní",J442,0)</f>
        <v>0</v>
      </c>
      <c r="BF442" s="198">
        <f>IF(N442="snížená",J442,0)</f>
        <v>0</v>
      </c>
      <c r="BG442" s="198">
        <f>IF(N442="zákl. přenesená",J442,0)</f>
        <v>0</v>
      </c>
      <c r="BH442" s="198">
        <f>IF(N442="sníž. přenesená",J442,0)</f>
        <v>0</v>
      </c>
      <c r="BI442" s="198">
        <f>IF(N442="nulová",J442,0)</f>
        <v>0</v>
      </c>
      <c r="BJ442" s="22" t="s">
        <v>162</v>
      </c>
      <c r="BK442" s="198">
        <f>ROUND(I442*H442,2)</f>
        <v>0</v>
      </c>
      <c r="BL442" s="22" t="s">
        <v>233</v>
      </c>
      <c r="BM442" s="22" t="s">
        <v>930</v>
      </c>
    </row>
    <row r="443" spans="2:65" s="11" customFormat="1" ht="13.5">
      <c r="B443" s="199"/>
      <c r="C443" s="200"/>
      <c r="D443" s="201" t="s">
        <v>164</v>
      </c>
      <c r="E443" s="202" t="s">
        <v>24</v>
      </c>
      <c r="F443" s="203" t="s">
        <v>931</v>
      </c>
      <c r="G443" s="200"/>
      <c r="H443" s="204">
        <v>51.271999999999998</v>
      </c>
      <c r="I443" s="205"/>
      <c r="J443" s="200"/>
      <c r="K443" s="200"/>
      <c r="L443" s="206"/>
      <c r="M443" s="207"/>
      <c r="N443" s="208"/>
      <c r="O443" s="208"/>
      <c r="P443" s="208"/>
      <c r="Q443" s="208"/>
      <c r="R443" s="208"/>
      <c r="S443" s="208"/>
      <c r="T443" s="209"/>
      <c r="AT443" s="210" t="s">
        <v>164</v>
      </c>
      <c r="AU443" s="210" t="s">
        <v>162</v>
      </c>
      <c r="AV443" s="11" t="s">
        <v>162</v>
      </c>
      <c r="AW443" s="11" t="s">
        <v>166</v>
      </c>
      <c r="AX443" s="11" t="s">
        <v>80</v>
      </c>
      <c r="AY443" s="210" t="s">
        <v>154</v>
      </c>
    </row>
    <row r="444" spans="2:65" s="12" customFormat="1" ht="13.5">
      <c r="B444" s="211"/>
      <c r="C444" s="212"/>
      <c r="D444" s="213" t="s">
        <v>164</v>
      </c>
      <c r="E444" s="214" t="s">
        <v>24</v>
      </c>
      <c r="F444" s="215" t="s">
        <v>167</v>
      </c>
      <c r="G444" s="212"/>
      <c r="H444" s="216">
        <v>51.271999999999998</v>
      </c>
      <c r="I444" s="217"/>
      <c r="J444" s="212"/>
      <c r="K444" s="212"/>
      <c r="L444" s="218"/>
      <c r="M444" s="219"/>
      <c r="N444" s="220"/>
      <c r="O444" s="220"/>
      <c r="P444" s="220"/>
      <c r="Q444" s="220"/>
      <c r="R444" s="220"/>
      <c r="S444" s="220"/>
      <c r="T444" s="221"/>
      <c r="AT444" s="222" t="s">
        <v>164</v>
      </c>
      <c r="AU444" s="222" t="s">
        <v>162</v>
      </c>
      <c r="AV444" s="12" t="s">
        <v>161</v>
      </c>
      <c r="AW444" s="12" t="s">
        <v>166</v>
      </c>
      <c r="AX444" s="12" t="s">
        <v>25</v>
      </c>
      <c r="AY444" s="222" t="s">
        <v>154</v>
      </c>
    </row>
    <row r="445" spans="2:65" s="1" customFormat="1" ht="31.5" customHeight="1">
      <c r="B445" s="39"/>
      <c r="C445" s="187" t="s">
        <v>932</v>
      </c>
      <c r="D445" s="187" t="s">
        <v>156</v>
      </c>
      <c r="E445" s="188" t="s">
        <v>933</v>
      </c>
      <c r="F445" s="189" t="s">
        <v>934</v>
      </c>
      <c r="G445" s="190" t="s">
        <v>254</v>
      </c>
      <c r="H445" s="191">
        <v>0.104</v>
      </c>
      <c r="I445" s="192"/>
      <c r="J445" s="193">
        <f>ROUND(I445*H445,2)</f>
        <v>0</v>
      </c>
      <c r="K445" s="189" t="s">
        <v>160</v>
      </c>
      <c r="L445" s="59"/>
      <c r="M445" s="194" t="s">
        <v>24</v>
      </c>
      <c r="N445" s="195" t="s">
        <v>52</v>
      </c>
      <c r="O445" s="40"/>
      <c r="P445" s="196">
        <f>O445*H445</f>
        <v>0</v>
      </c>
      <c r="Q445" s="196">
        <v>0</v>
      </c>
      <c r="R445" s="196">
        <f>Q445*H445</f>
        <v>0</v>
      </c>
      <c r="S445" s="196">
        <v>0</v>
      </c>
      <c r="T445" s="197">
        <f>S445*H445</f>
        <v>0</v>
      </c>
      <c r="AR445" s="22" t="s">
        <v>233</v>
      </c>
      <c r="AT445" s="22" t="s">
        <v>156</v>
      </c>
      <c r="AU445" s="22" t="s">
        <v>162</v>
      </c>
      <c r="AY445" s="22" t="s">
        <v>154</v>
      </c>
      <c r="BE445" s="198">
        <f>IF(N445="základní",J445,0)</f>
        <v>0</v>
      </c>
      <c r="BF445" s="198">
        <f>IF(N445="snížená",J445,0)</f>
        <v>0</v>
      </c>
      <c r="BG445" s="198">
        <f>IF(N445="zákl. přenesená",J445,0)</f>
        <v>0</v>
      </c>
      <c r="BH445" s="198">
        <f>IF(N445="sníž. přenesená",J445,0)</f>
        <v>0</v>
      </c>
      <c r="BI445" s="198">
        <f>IF(N445="nulová",J445,0)</f>
        <v>0</v>
      </c>
      <c r="BJ445" s="22" t="s">
        <v>162</v>
      </c>
      <c r="BK445" s="198">
        <f>ROUND(I445*H445,2)</f>
        <v>0</v>
      </c>
      <c r="BL445" s="22" t="s">
        <v>233</v>
      </c>
      <c r="BM445" s="22" t="s">
        <v>935</v>
      </c>
    </row>
    <row r="446" spans="2:65" s="10" customFormat="1" ht="29.85" customHeight="1">
      <c r="B446" s="170"/>
      <c r="C446" s="171"/>
      <c r="D446" s="184" t="s">
        <v>79</v>
      </c>
      <c r="E446" s="185" t="s">
        <v>936</v>
      </c>
      <c r="F446" s="185" t="s">
        <v>937</v>
      </c>
      <c r="G446" s="171"/>
      <c r="H446" s="171"/>
      <c r="I446" s="174"/>
      <c r="J446" s="186">
        <f>BK446</f>
        <v>0</v>
      </c>
      <c r="K446" s="171"/>
      <c r="L446" s="176"/>
      <c r="M446" s="177"/>
      <c r="N446" s="178"/>
      <c r="O446" s="178"/>
      <c r="P446" s="179">
        <f>SUM(P447:P456)</f>
        <v>0</v>
      </c>
      <c r="Q446" s="178"/>
      <c r="R446" s="179">
        <f>SUM(R447:R456)</f>
        <v>4.4078037199999995</v>
      </c>
      <c r="S446" s="178"/>
      <c r="T446" s="180">
        <f>SUM(T447:T456)</f>
        <v>0</v>
      </c>
      <c r="AR446" s="181" t="s">
        <v>162</v>
      </c>
      <c r="AT446" s="182" t="s">
        <v>79</v>
      </c>
      <c r="AU446" s="182" t="s">
        <v>25</v>
      </c>
      <c r="AY446" s="181" t="s">
        <v>154</v>
      </c>
      <c r="BK446" s="183">
        <f>SUM(BK447:BK456)</f>
        <v>0</v>
      </c>
    </row>
    <row r="447" spans="2:65" s="1" customFormat="1" ht="31.5" customHeight="1">
      <c r="B447" s="39"/>
      <c r="C447" s="187" t="s">
        <v>938</v>
      </c>
      <c r="D447" s="187" t="s">
        <v>156</v>
      </c>
      <c r="E447" s="188" t="s">
        <v>939</v>
      </c>
      <c r="F447" s="189" t="s">
        <v>940</v>
      </c>
      <c r="G447" s="190" t="s">
        <v>197</v>
      </c>
      <c r="H447" s="191">
        <v>146.35599999999999</v>
      </c>
      <c r="I447" s="192"/>
      <c r="J447" s="193">
        <f>ROUND(I447*H447,2)</f>
        <v>0</v>
      </c>
      <c r="K447" s="189" t="s">
        <v>160</v>
      </c>
      <c r="L447" s="59"/>
      <c r="M447" s="194" t="s">
        <v>24</v>
      </c>
      <c r="N447" s="195" t="s">
        <v>52</v>
      </c>
      <c r="O447" s="40"/>
      <c r="P447" s="196">
        <f>O447*H447</f>
        <v>0</v>
      </c>
      <c r="Q447" s="196">
        <v>0</v>
      </c>
      <c r="R447" s="196">
        <f>Q447*H447</f>
        <v>0</v>
      </c>
      <c r="S447" s="196">
        <v>0</v>
      </c>
      <c r="T447" s="197">
        <f>S447*H447</f>
        <v>0</v>
      </c>
      <c r="AR447" s="22" t="s">
        <v>233</v>
      </c>
      <c r="AT447" s="22" t="s">
        <v>156</v>
      </c>
      <c r="AU447" s="22" t="s">
        <v>162</v>
      </c>
      <c r="AY447" s="22" t="s">
        <v>154</v>
      </c>
      <c r="BE447" s="198">
        <f>IF(N447="základní",J447,0)</f>
        <v>0</v>
      </c>
      <c r="BF447" s="198">
        <f>IF(N447="snížená",J447,0)</f>
        <v>0</v>
      </c>
      <c r="BG447" s="198">
        <f>IF(N447="zákl. přenesená",J447,0)</f>
        <v>0</v>
      </c>
      <c r="BH447" s="198">
        <f>IF(N447="sníž. přenesená",J447,0)</f>
        <v>0</v>
      </c>
      <c r="BI447" s="198">
        <f>IF(N447="nulová",J447,0)</f>
        <v>0</v>
      </c>
      <c r="BJ447" s="22" t="s">
        <v>162</v>
      </c>
      <c r="BK447" s="198">
        <f>ROUND(I447*H447,2)</f>
        <v>0</v>
      </c>
      <c r="BL447" s="22" t="s">
        <v>233</v>
      </c>
      <c r="BM447" s="22" t="s">
        <v>941</v>
      </c>
    </row>
    <row r="448" spans="2:65" s="1" customFormat="1" ht="31.5" customHeight="1">
      <c r="B448" s="39"/>
      <c r="C448" s="226" t="s">
        <v>942</v>
      </c>
      <c r="D448" s="226" t="s">
        <v>211</v>
      </c>
      <c r="E448" s="227" t="s">
        <v>943</v>
      </c>
      <c r="F448" s="228" t="s">
        <v>944</v>
      </c>
      <c r="G448" s="229" t="s">
        <v>197</v>
      </c>
      <c r="H448" s="230">
        <v>160.99199999999999</v>
      </c>
      <c r="I448" s="231"/>
      <c r="J448" s="232">
        <f>ROUND(I448*H448,2)</f>
        <v>0</v>
      </c>
      <c r="K448" s="228" t="s">
        <v>160</v>
      </c>
      <c r="L448" s="233"/>
      <c r="M448" s="234" t="s">
        <v>24</v>
      </c>
      <c r="N448" s="235" t="s">
        <v>52</v>
      </c>
      <c r="O448" s="40"/>
      <c r="P448" s="196">
        <f>O448*H448</f>
        <v>0</v>
      </c>
      <c r="Q448" s="196">
        <v>1.7000000000000001E-4</v>
      </c>
      <c r="R448" s="196">
        <f>Q448*H448</f>
        <v>2.736864E-2</v>
      </c>
      <c r="S448" s="196">
        <v>0</v>
      </c>
      <c r="T448" s="197">
        <f>S448*H448</f>
        <v>0</v>
      </c>
      <c r="AR448" s="22" t="s">
        <v>307</v>
      </c>
      <c r="AT448" s="22" t="s">
        <v>211</v>
      </c>
      <c r="AU448" s="22" t="s">
        <v>162</v>
      </c>
      <c r="AY448" s="22" t="s">
        <v>154</v>
      </c>
      <c r="BE448" s="198">
        <f>IF(N448="základní",J448,0)</f>
        <v>0</v>
      </c>
      <c r="BF448" s="198">
        <f>IF(N448="snížená",J448,0)</f>
        <v>0</v>
      </c>
      <c r="BG448" s="198">
        <f>IF(N448="zákl. přenesená",J448,0)</f>
        <v>0</v>
      </c>
      <c r="BH448" s="198">
        <f>IF(N448="sníž. přenesená",J448,0)</f>
        <v>0</v>
      </c>
      <c r="BI448" s="198">
        <f>IF(N448="nulová",J448,0)</f>
        <v>0</v>
      </c>
      <c r="BJ448" s="22" t="s">
        <v>162</v>
      </c>
      <c r="BK448" s="198">
        <f>ROUND(I448*H448,2)</f>
        <v>0</v>
      </c>
      <c r="BL448" s="22" t="s">
        <v>233</v>
      </c>
      <c r="BM448" s="22" t="s">
        <v>945</v>
      </c>
    </row>
    <row r="449" spans="2:65" s="1" customFormat="1" ht="27">
      <c r="B449" s="39"/>
      <c r="C449" s="61"/>
      <c r="D449" s="201" t="s">
        <v>311</v>
      </c>
      <c r="E449" s="61"/>
      <c r="F449" s="238" t="s">
        <v>946</v>
      </c>
      <c r="G449" s="61"/>
      <c r="H449" s="61"/>
      <c r="I449" s="157"/>
      <c r="J449" s="61"/>
      <c r="K449" s="61"/>
      <c r="L449" s="59"/>
      <c r="M449" s="237"/>
      <c r="N449" s="40"/>
      <c r="O449" s="40"/>
      <c r="P449" s="40"/>
      <c r="Q449" s="40"/>
      <c r="R449" s="40"/>
      <c r="S449" s="40"/>
      <c r="T449" s="76"/>
      <c r="AT449" s="22" t="s">
        <v>311</v>
      </c>
      <c r="AU449" s="22" t="s">
        <v>162</v>
      </c>
    </row>
    <row r="450" spans="2:65" s="11" customFormat="1" ht="13.5">
      <c r="B450" s="199"/>
      <c r="C450" s="200"/>
      <c r="D450" s="213" t="s">
        <v>164</v>
      </c>
      <c r="E450" s="200"/>
      <c r="F450" s="239" t="s">
        <v>947</v>
      </c>
      <c r="G450" s="200"/>
      <c r="H450" s="240">
        <v>160.99199999999999</v>
      </c>
      <c r="I450" s="205"/>
      <c r="J450" s="200"/>
      <c r="K450" s="200"/>
      <c r="L450" s="206"/>
      <c r="M450" s="207"/>
      <c r="N450" s="208"/>
      <c r="O450" s="208"/>
      <c r="P450" s="208"/>
      <c r="Q450" s="208"/>
      <c r="R450" s="208"/>
      <c r="S450" s="208"/>
      <c r="T450" s="209"/>
      <c r="AT450" s="210" t="s">
        <v>164</v>
      </c>
      <c r="AU450" s="210" t="s">
        <v>162</v>
      </c>
      <c r="AV450" s="11" t="s">
        <v>162</v>
      </c>
      <c r="AW450" s="11" t="s">
        <v>6</v>
      </c>
      <c r="AX450" s="11" t="s">
        <v>25</v>
      </c>
      <c r="AY450" s="210" t="s">
        <v>154</v>
      </c>
    </row>
    <row r="451" spans="2:65" s="1" customFormat="1" ht="44.25" customHeight="1">
      <c r="B451" s="39"/>
      <c r="C451" s="187" t="s">
        <v>948</v>
      </c>
      <c r="D451" s="187" t="s">
        <v>156</v>
      </c>
      <c r="E451" s="188" t="s">
        <v>949</v>
      </c>
      <c r="F451" s="189" t="s">
        <v>950</v>
      </c>
      <c r="G451" s="190" t="s">
        <v>197</v>
      </c>
      <c r="H451" s="191">
        <v>146.35599999999999</v>
      </c>
      <c r="I451" s="192"/>
      <c r="J451" s="193">
        <f>ROUND(I451*H451,2)</f>
        <v>0</v>
      </c>
      <c r="K451" s="189" t="s">
        <v>160</v>
      </c>
      <c r="L451" s="59"/>
      <c r="M451" s="194" t="s">
        <v>24</v>
      </c>
      <c r="N451" s="195" t="s">
        <v>52</v>
      </c>
      <c r="O451" s="40"/>
      <c r="P451" s="196">
        <f>O451*H451</f>
        <v>0</v>
      </c>
      <c r="Q451" s="196">
        <v>2.8490000000000001E-2</v>
      </c>
      <c r="R451" s="196">
        <f>Q451*H451</f>
        <v>4.1696824399999999</v>
      </c>
      <c r="S451" s="196">
        <v>0</v>
      </c>
      <c r="T451" s="197">
        <f>S451*H451</f>
        <v>0</v>
      </c>
      <c r="AR451" s="22" t="s">
        <v>233</v>
      </c>
      <c r="AT451" s="22" t="s">
        <v>156</v>
      </c>
      <c r="AU451" s="22" t="s">
        <v>162</v>
      </c>
      <c r="AY451" s="22" t="s">
        <v>154</v>
      </c>
      <c r="BE451" s="198">
        <f>IF(N451="základní",J451,0)</f>
        <v>0</v>
      </c>
      <c r="BF451" s="198">
        <f>IF(N451="snížená",J451,0)</f>
        <v>0</v>
      </c>
      <c r="BG451" s="198">
        <f>IF(N451="zákl. přenesená",J451,0)</f>
        <v>0</v>
      </c>
      <c r="BH451" s="198">
        <f>IF(N451="sníž. přenesená",J451,0)</f>
        <v>0</v>
      </c>
      <c r="BI451" s="198">
        <f>IF(N451="nulová",J451,0)</f>
        <v>0</v>
      </c>
      <c r="BJ451" s="22" t="s">
        <v>162</v>
      </c>
      <c r="BK451" s="198">
        <f>ROUND(I451*H451,2)</f>
        <v>0</v>
      </c>
      <c r="BL451" s="22" t="s">
        <v>233</v>
      </c>
      <c r="BM451" s="22" t="s">
        <v>951</v>
      </c>
    </row>
    <row r="452" spans="2:65" s="11" customFormat="1" ht="13.5">
      <c r="B452" s="199"/>
      <c r="C452" s="200"/>
      <c r="D452" s="201" t="s">
        <v>164</v>
      </c>
      <c r="E452" s="202" t="s">
        <v>24</v>
      </c>
      <c r="F452" s="203" t="s">
        <v>952</v>
      </c>
      <c r="G452" s="200"/>
      <c r="H452" s="204">
        <v>146.35599999999999</v>
      </c>
      <c r="I452" s="205"/>
      <c r="J452" s="200"/>
      <c r="K452" s="200"/>
      <c r="L452" s="206"/>
      <c r="M452" s="207"/>
      <c r="N452" s="208"/>
      <c r="O452" s="208"/>
      <c r="P452" s="208"/>
      <c r="Q452" s="208"/>
      <c r="R452" s="208"/>
      <c r="S452" s="208"/>
      <c r="T452" s="209"/>
      <c r="AT452" s="210" t="s">
        <v>164</v>
      </c>
      <c r="AU452" s="210" t="s">
        <v>162</v>
      </c>
      <c r="AV452" s="11" t="s">
        <v>162</v>
      </c>
      <c r="AW452" s="11" t="s">
        <v>166</v>
      </c>
      <c r="AX452" s="11" t="s">
        <v>80</v>
      </c>
      <c r="AY452" s="210" t="s">
        <v>154</v>
      </c>
    </row>
    <row r="453" spans="2:65" s="12" customFormat="1" ht="13.5">
      <c r="B453" s="211"/>
      <c r="C453" s="212"/>
      <c r="D453" s="213" t="s">
        <v>164</v>
      </c>
      <c r="E453" s="214" t="s">
        <v>24</v>
      </c>
      <c r="F453" s="215" t="s">
        <v>167</v>
      </c>
      <c r="G453" s="212"/>
      <c r="H453" s="216">
        <v>146.35599999999999</v>
      </c>
      <c r="I453" s="217"/>
      <c r="J453" s="212"/>
      <c r="K453" s="212"/>
      <c r="L453" s="218"/>
      <c r="M453" s="219"/>
      <c r="N453" s="220"/>
      <c r="O453" s="220"/>
      <c r="P453" s="220"/>
      <c r="Q453" s="220"/>
      <c r="R453" s="220"/>
      <c r="S453" s="220"/>
      <c r="T453" s="221"/>
      <c r="AT453" s="222" t="s">
        <v>164</v>
      </c>
      <c r="AU453" s="222" t="s">
        <v>162</v>
      </c>
      <c r="AV453" s="12" t="s">
        <v>161</v>
      </c>
      <c r="AW453" s="12" t="s">
        <v>166</v>
      </c>
      <c r="AX453" s="12" t="s">
        <v>25</v>
      </c>
      <c r="AY453" s="222" t="s">
        <v>154</v>
      </c>
    </row>
    <row r="454" spans="2:65" s="1" customFormat="1" ht="31.5" customHeight="1">
      <c r="B454" s="39"/>
      <c r="C454" s="187" t="s">
        <v>953</v>
      </c>
      <c r="D454" s="187" t="s">
        <v>156</v>
      </c>
      <c r="E454" s="188" t="s">
        <v>954</v>
      </c>
      <c r="F454" s="189" t="s">
        <v>955</v>
      </c>
      <c r="G454" s="190" t="s">
        <v>197</v>
      </c>
      <c r="H454" s="191">
        <v>585.42399999999998</v>
      </c>
      <c r="I454" s="192"/>
      <c r="J454" s="193">
        <f>ROUND(I454*H454,2)</f>
        <v>0</v>
      </c>
      <c r="K454" s="189" t="s">
        <v>160</v>
      </c>
      <c r="L454" s="59"/>
      <c r="M454" s="194" t="s">
        <v>24</v>
      </c>
      <c r="N454" s="195" t="s">
        <v>52</v>
      </c>
      <c r="O454" s="40"/>
      <c r="P454" s="196">
        <f>O454*H454</f>
        <v>0</v>
      </c>
      <c r="Q454" s="196">
        <v>3.6000000000000002E-4</v>
      </c>
      <c r="R454" s="196">
        <f>Q454*H454</f>
        <v>0.21075264000000002</v>
      </c>
      <c r="S454" s="196">
        <v>0</v>
      </c>
      <c r="T454" s="197">
        <f>S454*H454</f>
        <v>0</v>
      </c>
      <c r="AR454" s="22" t="s">
        <v>233</v>
      </c>
      <c r="AT454" s="22" t="s">
        <v>156</v>
      </c>
      <c r="AU454" s="22" t="s">
        <v>162</v>
      </c>
      <c r="AY454" s="22" t="s">
        <v>154</v>
      </c>
      <c r="BE454" s="198">
        <f>IF(N454="základní",J454,0)</f>
        <v>0</v>
      </c>
      <c r="BF454" s="198">
        <f>IF(N454="snížená",J454,0)</f>
        <v>0</v>
      </c>
      <c r="BG454" s="198">
        <f>IF(N454="zákl. přenesená",J454,0)</f>
        <v>0</v>
      </c>
      <c r="BH454" s="198">
        <f>IF(N454="sníž. přenesená",J454,0)</f>
        <v>0</v>
      </c>
      <c r="BI454" s="198">
        <f>IF(N454="nulová",J454,0)</f>
        <v>0</v>
      </c>
      <c r="BJ454" s="22" t="s">
        <v>162</v>
      </c>
      <c r="BK454" s="198">
        <f>ROUND(I454*H454,2)</f>
        <v>0</v>
      </c>
      <c r="BL454" s="22" t="s">
        <v>233</v>
      </c>
      <c r="BM454" s="22" t="s">
        <v>956</v>
      </c>
    </row>
    <row r="455" spans="2:65" s="11" customFormat="1" ht="13.5">
      <c r="B455" s="199"/>
      <c r="C455" s="200"/>
      <c r="D455" s="213" t="s">
        <v>164</v>
      </c>
      <c r="E455" s="200"/>
      <c r="F455" s="239" t="s">
        <v>957</v>
      </c>
      <c r="G455" s="200"/>
      <c r="H455" s="240">
        <v>585.42399999999998</v>
      </c>
      <c r="I455" s="205"/>
      <c r="J455" s="200"/>
      <c r="K455" s="200"/>
      <c r="L455" s="206"/>
      <c r="M455" s="207"/>
      <c r="N455" s="208"/>
      <c r="O455" s="208"/>
      <c r="P455" s="208"/>
      <c r="Q455" s="208"/>
      <c r="R455" s="208"/>
      <c r="S455" s="208"/>
      <c r="T455" s="209"/>
      <c r="AT455" s="210" t="s">
        <v>164</v>
      </c>
      <c r="AU455" s="210" t="s">
        <v>162</v>
      </c>
      <c r="AV455" s="11" t="s">
        <v>162</v>
      </c>
      <c r="AW455" s="11" t="s">
        <v>6</v>
      </c>
      <c r="AX455" s="11" t="s">
        <v>25</v>
      </c>
      <c r="AY455" s="210" t="s">
        <v>154</v>
      </c>
    </row>
    <row r="456" spans="2:65" s="1" customFormat="1" ht="44.25" customHeight="1">
      <c r="B456" s="39"/>
      <c r="C456" s="187" t="s">
        <v>958</v>
      </c>
      <c r="D456" s="187" t="s">
        <v>156</v>
      </c>
      <c r="E456" s="188" t="s">
        <v>959</v>
      </c>
      <c r="F456" s="189" t="s">
        <v>960</v>
      </c>
      <c r="G456" s="190" t="s">
        <v>254</v>
      </c>
      <c r="H456" s="191">
        <v>4.4080000000000004</v>
      </c>
      <c r="I456" s="192"/>
      <c r="J456" s="193">
        <f>ROUND(I456*H456,2)</f>
        <v>0</v>
      </c>
      <c r="K456" s="189" t="s">
        <v>160</v>
      </c>
      <c r="L456" s="59"/>
      <c r="M456" s="194" t="s">
        <v>24</v>
      </c>
      <c r="N456" s="195" t="s">
        <v>52</v>
      </c>
      <c r="O456" s="40"/>
      <c r="P456" s="196">
        <f>O456*H456</f>
        <v>0</v>
      </c>
      <c r="Q456" s="196">
        <v>0</v>
      </c>
      <c r="R456" s="196">
        <f>Q456*H456</f>
        <v>0</v>
      </c>
      <c r="S456" s="196">
        <v>0</v>
      </c>
      <c r="T456" s="197">
        <f>S456*H456</f>
        <v>0</v>
      </c>
      <c r="AR456" s="22" t="s">
        <v>233</v>
      </c>
      <c r="AT456" s="22" t="s">
        <v>156</v>
      </c>
      <c r="AU456" s="22" t="s">
        <v>162</v>
      </c>
      <c r="AY456" s="22" t="s">
        <v>154</v>
      </c>
      <c r="BE456" s="198">
        <f>IF(N456="základní",J456,0)</f>
        <v>0</v>
      </c>
      <c r="BF456" s="198">
        <f>IF(N456="snížená",J456,0)</f>
        <v>0</v>
      </c>
      <c r="BG456" s="198">
        <f>IF(N456="zákl. přenesená",J456,0)</f>
        <v>0</v>
      </c>
      <c r="BH456" s="198">
        <f>IF(N456="sníž. přenesená",J456,0)</f>
        <v>0</v>
      </c>
      <c r="BI456" s="198">
        <f>IF(N456="nulová",J456,0)</f>
        <v>0</v>
      </c>
      <c r="BJ456" s="22" t="s">
        <v>162</v>
      </c>
      <c r="BK456" s="198">
        <f>ROUND(I456*H456,2)</f>
        <v>0</v>
      </c>
      <c r="BL456" s="22" t="s">
        <v>233</v>
      </c>
      <c r="BM456" s="22" t="s">
        <v>961</v>
      </c>
    </row>
    <row r="457" spans="2:65" s="10" customFormat="1" ht="29.85" customHeight="1">
      <c r="B457" s="170"/>
      <c r="C457" s="171"/>
      <c r="D457" s="184" t="s">
        <v>79</v>
      </c>
      <c r="E457" s="185" t="s">
        <v>962</v>
      </c>
      <c r="F457" s="185" t="s">
        <v>963</v>
      </c>
      <c r="G457" s="171"/>
      <c r="H457" s="171"/>
      <c r="I457" s="174"/>
      <c r="J457" s="186">
        <f>BK457</f>
        <v>0</v>
      </c>
      <c r="K457" s="171"/>
      <c r="L457" s="176"/>
      <c r="M457" s="177"/>
      <c r="N457" s="178"/>
      <c r="O457" s="178"/>
      <c r="P457" s="179">
        <f>SUM(P458:P472)</f>
        <v>0</v>
      </c>
      <c r="Q457" s="178"/>
      <c r="R457" s="179">
        <f>SUM(R458:R472)</f>
        <v>7.51608E-2</v>
      </c>
      <c r="S457" s="178"/>
      <c r="T457" s="180">
        <f>SUM(T458:T472)</f>
        <v>0.26681869999999996</v>
      </c>
      <c r="AR457" s="181" t="s">
        <v>162</v>
      </c>
      <c r="AT457" s="182" t="s">
        <v>79</v>
      </c>
      <c r="AU457" s="182" t="s">
        <v>25</v>
      </c>
      <c r="AY457" s="181" t="s">
        <v>154</v>
      </c>
      <c r="BK457" s="183">
        <f>SUM(BK458:BK472)</f>
        <v>0</v>
      </c>
    </row>
    <row r="458" spans="2:65" s="1" customFormat="1" ht="22.5" customHeight="1">
      <c r="B458" s="39"/>
      <c r="C458" s="187" t="s">
        <v>964</v>
      </c>
      <c r="D458" s="187" t="s">
        <v>156</v>
      </c>
      <c r="E458" s="188" t="s">
        <v>965</v>
      </c>
      <c r="F458" s="189" t="s">
        <v>966</v>
      </c>
      <c r="G458" s="190" t="s">
        <v>223</v>
      </c>
      <c r="H458" s="191">
        <v>23.07</v>
      </c>
      <c r="I458" s="192"/>
      <c r="J458" s="193">
        <f>ROUND(I458*H458,2)</f>
        <v>0</v>
      </c>
      <c r="K458" s="189" t="s">
        <v>160</v>
      </c>
      <c r="L458" s="59"/>
      <c r="M458" s="194" t="s">
        <v>24</v>
      </c>
      <c r="N458" s="195" t="s">
        <v>52</v>
      </c>
      <c r="O458" s="40"/>
      <c r="P458" s="196">
        <f>O458*H458</f>
        <v>0</v>
      </c>
      <c r="Q458" s="196">
        <v>0</v>
      </c>
      <c r="R458" s="196">
        <f>Q458*H458</f>
        <v>0</v>
      </c>
      <c r="S458" s="196">
        <v>1.67E-3</v>
      </c>
      <c r="T458" s="197">
        <f>S458*H458</f>
        <v>3.8526900000000003E-2</v>
      </c>
      <c r="AR458" s="22" t="s">
        <v>233</v>
      </c>
      <c r="AT458" s="22" t="s">
        <v>156</v>
      </c>
      <c r="AU458" s="22" t="s">
        <v>162</v>
      </c>
      <c r="AY458" s="22" t="s">
        <v>154</v>
      </c>
      <c r="BE458" s="198">
        <f>IF(N458="základní",J458,0)</f>
        <v>0</v>
      </c>
      <c r="BF458" s="198">
        <f>IF(N458="snížená",J458,0)</f>
        <v>0</v>
      </c>
      <c r="BG458" s="198">
        <f>IF(N458="zákl. přenesená",J458,0)</f>
        <v>0</v>
      </c>
      <c r="BH458" s="198">
        <f>IF(N458="sníž. přenesená",J458,0)</f>
        <v>0</v>
      </c>
      <c r="BI458" s="198">
        <f>IF(N458="nulová",J458,0)</f>
        <v>0</v>
      </c>
      <c r="BJ458" s="22" t="s">
        <v>162</v>
      </c>
      <c r="BK458" s="198">
        <f>ROUND(I458*H458,2)</f>
        <v>0</v>
      </c>
      <c r="BL458" s="22" t="s">
        <v>233</v>
      </c>
      <c r="BM458" s="22" t="s">
        <v>967</v>
      </c>
    </row>
    <row r="459" spans="2:65" s="11" customFormat="1" ht="13.5">
      <c r="B459" s="199"/>
      <c r="C459" s="200"/>
      <c r="D459" s="201" t="s">
        <v>164</v>
      </c>
      <c r="E459" s="202" t="s">
        <v>24</v>
      </c>
      <c r="F459" s="203" t="s">
        <v>968</v>
      </c>
      <c r="G459" s="200"/>
      <c r="H459" s="204">
        <v>23.07</v>
      </c>
      <c r="I459" s="205"/>
      <c r="J459" s="200"/>
      <c r="K459" s="200"/>
      <c r="L459" s="206"/>
      <c r="M459" s="207"/>
      <c r="N459" s="208"/>
      <c r="O459" s="208"/>
      <c r="P459" s="208"/>
      <c r="Q459" s="208"/>
      <c r="R459" s="208"/>
      <c r="S459" s="208"/>
      <c r="T459" s="209"/>
      <c r="AT459" s="210" t="s">
        <v>164</v>
      </c>
      <c r="AU459" s="210" t="s">
        <v>162</v>
      </c>
      <c r="AV459" s="11" t="s">
        <v>162</v>
      </c>
      <c r="AW459" s="11" t="s">
        <v>166</v>
      </c>
      <c r="AX459" s="11" t="s">
        <v>80</v>
      </c>
      <c r="AY459" s="210" t="s">
        <v>154</v>
      </c>
    </row>
    <row r="460" spans="2:65" s="12" customFormat="1" ht="13.5">
      <c r="B460" s="211"/>
      <c r="C460" s="212"/>
      <c r="D460" s="213" t="s">
        <v>164</v>
      </c>
      <c r="E460" s="214" t="s">
        <v>24</v>
      </c>
      <c r="F460" s="215" t="s">
        <v>167</v>
      </c>
      <c r="G460" s="212"/>
      <c r="H460" s="216">
        <v>23.07</v>
      </c>
      <c r="I460" s="217"/>
      <c r="J460" s="212"/>
      <c r="K460" s="212"/>
      <c r="L460" s="218"/>
      <c r="M460" s="219"/>
      <c r="N460" s="220"/>
      <c r="O460" s="220"/>
      <c r="P460" s="220"/>
      <c r="Q460" s="220"/>
      <c r="R460" s="220"/>
      <c r="S460" s="220"/>
      <c r="T460" s="221"/>
      <c r="AT460" s="222" t="s">
        <v>164</v>
      </c>
      <c r="AU460" s="222" t="s">
        <v>162</v>
      </c>
      <c r="AV460" s="12" t="s">
        <v>161</v>
      </c>
      <c r="AW460" s="12" t="s">
        <v>166</v>
      </c>
      <c r="AX460" s="12" t="s">
        <v>25</v>
      </c>
      <c r="AY460" s="222" t="s">
        <v>154</v>
      </c>
    </row>
    <row r="461" spans="2:65" s="1" customFormat="1" ht="22.5" customHeight="1">
      <c r="B461" s="39"/>
      <c r="C461" s="187" t="s">
        <v>969</v>
      </c>
      <c r="D461" s="187" t="s">
        <v>156</v>
      </c>
      <c r="E461" s="188" t="s">
        <v>970</v>
      </c>
      <c r="F461" s="189" t="s">
        <v>971</v>
      </c>
      <c r="G461" s="190" t="s">
        <v>223</v>
      </c>
      <c r="H461" s="191">
        <v>42.343000000000004</v>
      </c>
      <c r="I461" s="192"/>
      <c r="J461" s="193">
        <f>ROUND(I461*H461,2)</f>
        <v>0</v>
      </c>
      <c r="K461" s="189" t="s">
        <v>160</v>
      </c>
      <c r="L461" s="59"/>
      <c r="M461" s="194" t="s">
        <v>24</v>
      </c>
      <c r="N461" s="195" t="s">
        <v>52</v>
      </c>
      <c r="O461" s="40"/>
      <c r="P461" s="196">
        <f>O461*H461</f>
        <v>0</v>
      </c>
      <c r="Q461" s="196">
        <v>0</v>
      </c>
      <c r="R461" s="196">
        <f>Q461*H461</f>
        <v>0</v>
      </c>
      <c r="S461" s="196">
        <v>2.5999999999999999E-3</v>
      </c>
      <c r="T461" s="197">
        <f>S461*H461</f>
        <v>0.1100918</v>
      </c>
      <c r="AR461" s="22" t="s">
        <v>233</v>
      </c>
      <c r="AT461" s="22" t="s">
        <v>156</v>
      </c>
      <c r="AU461" s="22" t="s">
        <v>162</v>
      </c>
      <c r="AY461" s="22" t="s">
        <v>154</v>
      </c>
      <c r="BE461" s="198">
        <f>IF(N461="základní",J461,0)</f>
        <v>0</v>
      </c>
      <c r="BF461" s="198">
        <f>IF(N461="snížená",J461,0)</f>
        <v>0</v>
      </c>
      <c r="BG461" s="198">
        <f>IF(N461="zákl. přenesená",J461,0)</f>
        <v>0</v>
      </c>
      <c r="BH461" s="198">
        <f>IF(N461="sníž. přenesená",J461,0)</f>
        <v>0</v>
      </c>
      <c r="BI461" s="198">
        <f>IF(N461="nulová",J461,0)</f>
        <v>0</v>
      </c>
      <c r="BJ461" s="22" t="s">
        <v>162</v>
      </c>
      <c r="BK461" s="198">
        <f>ROUND(I461*H461,2)</f>
        <v>0</v>
      </c>
      <c r="BL461" s="22" t="s">
        <v>233</v>
      </c>
      <c r="BM461" s="22" t="s">
        <v>972</v>
      </c>
    </row>
    <row r="462" spans="2:65" s="1" customFormat="1" ht="22.5" customHeight="1">
      <c r="B462" s="39"/>
      <c r="C462" s="187" t="s">
        <v>973</v>
      </c>
      <c r="D462" s="187" t="s">
        <v>156</v>
      </c>
      <c r="E462" s="188" t="s">
        <v>974</v>
      </c>
      <c r="F462" s="189" t="s">
        <v>975</v>
      </c>
      <c r="G462" s="190" t="s">
        <v>223</v>
      </c>
      <c r="H462" s="191">
        <v>30</v>
      </c>
      <c r="I462" s="192"/>
      <c r="J462" s="193">
        <f>ROUND(I462*H462,2)</f>
        <v>0</v>
      </c>
      <c r="K462" s="189" t="s">
        <v>160</v>
      </c>
      <c r="L462" s="59"/>
      <c r="M462" s="194" t="s">
        <v>24</v>
      </c>
      <c r="N462" s="195" t="s">
        <v>52</v>
      </c>
      <c r="O462" s="40"/>
      <c r="P462" s="196">
        <f>O462*H462</f>
        <v>0</v>
      </c>
      <c r="Q462" s="196">
        <v>0</v>
      </c>
      <c r="R462" s="196">
        <f>Q462*H462</f>
        <v>0</v>
      </c>
      <c r="S462" s="196">
        <v>3.9399999999999999E-3</v>
      </c>
      <c r="T462" s="197">
        <f>S462*H462</f>
        <v>0.1182</v>
      </c>
      <c r="AR462" s="22" t="s">
        <v>233</v>
      </c>
      <c r="AT462" s="22" t="s">
        <v>156</v>
      </c>
      <c r="AU462" s="22" t="s">
        <v>162</v>
      </c>
      <c r="AY462" s="22" t="s">
        <v>154</v>
      </c>
      <c r="BE462" s="198">
        <f>IF(N462="základní",J462,0)</f>
        <v>0</v>
      </c>
      <c r="BF462" s="198">
        <f>IF(N462="snížená",J462,0)</f>
        <v>0</v>
      </c>
      <c r="BG462" s="198">
        <f>IF(N462="zákl. přenesená",J462,0)</f>
        <v>0</v>
      </c>
      <c r="BH462" s="198">
        <f>IF(N462="sníž. přenesená",J462,0)</f>
        <v>0</v>
      </c>
      <c r="BI462" s="198">
        <f>IF(N462="nulová",J462,0)</f>
        <v>0</v>
      </c>
      <c r="BJ462" s="22" t="s">
        <v>162</v>
      </c>
      <c r="BK462" s="198">
        <f>ROUND(I462*H462,2)</f>
        <v>0</v>
      </c>
      <c r="BL462" s="22" t="s">
        <v>233</v>
      </c>
      <c r="BM462" s="22" t="s">
        <v>976</v>
      </c>
    </row>
    <row r="463" spans="2:65" s="1" customFormat="1" ht="31.5" customHeight="1">
      <c r="B463" s="39"/>
      <c r="C463" s="187" t="s">
        <v>977</v>
      </c>
      <c r="D463" s="187" t="s">
        <v>156</v>
      </c>
      <c r="E463" s="188" t="s">
        <v>978</v>
      </c>
      <c r="F463" s="189" t="s">
        <v>979</v>
      </c>
      <c r="G463" s="190" t="s">
        <v>223</v>
      </c>
      <c r="H463" s="191">
        <v>28.47</v>
      </c>
      <c r="I463" s="192"/>
      <c r="J463" s="193">
        <f>ROUND(I463*H463,2)</f>
        <v>0</v>
      </c>
      <c r="K463" s="189" t="s">
        <v>160</v>
      </c>
      <c r="L463" s="59"/>
      <c r="M463" s="194" t="s">
        <v>24</v>
      </c>
      <c r="N463" s="195" t="s">
        <v>52</v>
      </c>
      <c r="O463" s="40"/>
      <c r="P463" s="196">
        <f>O463*H463</f>
        <v>0</v>
      </c>
      <c r="Q463" s="196">
        <v>2.64E-3</v>
      </c>
      <c r="R463" s="196">
        <f>Q463*H463</f>
        <v>7.51608E-2</v>
      </c>
      <c r="S463" s="196">
        <v>0</v>
      </c>
      <c r="T463" s="197">
        <f>S463*H463</f>
        <v>0</v>
      </c>
      <c r="AR463" s="22" t="s">
        <v>233</v>
      </c>
      <c r="AT463" s="22" t="s">
        <v>156</v>
      </c>
      <c r="AU463" s="22" t="s">
        <v>162</v>
      </c>
      <c r="AY463" s="22" t="s">
        <v>154</v>
      </c>
      <c r="BE463" s="198">
        <f>IF(N463="základní",J463,0)</f>
        <v>0</v>
      </c>
      <c r="BF463" s="198">
        <f>IF(N463="snížená",J463,0)</f>
        <v>0</v>
      </c>
      <c r="BG463" s="198">
        <f>IF(N463="zákl. přenesená",J463,0)</f>
        <v>0</v>
      </c>
      <c r="BH463" s="198">
        <f>IF(N463="sníž. přenesená",J463,0)</f>
        <v>0</v>
      </c>
      <c r="BI463" s="198">
        <f>IF(N463="nulová",J463,0)</f>
        <v>0</v>
      </c>
      <c r="BJ463" s="22" t="s">
        <v>162</v>
      </c>
      <c r="BK463" s="198">
        <f>ROUND(I463*H463,2)</f>
        <v>0</v>
      </c>
      <c r="BL463" s="22" t="s">
        <v>233</v>
      </c>
      <c r="BM463" s="22" t="s">
        <v>980</v>
      </c>
    </row>
    <row r="464" spans="2:65" s="11" customFormat="1" ht="13.5">
      <c r="B464" s="199"/>
      <c r="C464" s="200"/>
      <c r="D464" s="201" t="s">
        <v>164</v>
      </c>
      <c r="E464" s="202" t="s">
        <v>24</v>
      </c>
      <c r="F464" s="203" t="s">
        <v>981</v>
      </c>
      <c r="G464" s="200"/>
      <c r="H464" s="204">
        <v>28.47</v>
      </c>
      <c r="I464" s="205"/>
      <c r="J464" s="200"/>
      <c r="K464" s="200"/>
      <c r="L464" s="206"/>
      <c r="M464" s="207"/>
      <c r="N464" s="208"/>
      <c r="O464" s="208"/>
      <c r="P464" s="208"/>
      <c r="Q464" s="208"/>
      <c r="R464" s="208"/>
      <c r="S464" s="208"/>
      <c r="T464" s="209"/>
      <c r="AT464" s="210" t="s">
        <v>164</v>
      </c>
      <c r="AU464" s="210" t="s">
        <v>162</v>
      </c>
      <c r="AV464" s="11" t="s">
        <v>162</v>
      </c>
      <c r="AW464" s="11" t="s">
        <v>166</v>
      </c>
      <c r="AX464" s="11" t="s">
        <v>80</v>
      </c>
      <c r="AY464" s="210" t="s">
        <v>154</v>
      </c>
    </row>
    <row r="465" spans="2:65" s="12" customFormat="1" ht="13.5">
      <c r="B465" s="211"/>
      <c r="C465" s="212"/>
      <c r="D465" s="213" t="s">
        <v>164</v>
      </c>
      <c r="E465" s="214" t="s">
        <v>24</v>
      </c>
      <c r="F465" s="215" t="s">
        <v>167</v>
      </c>
      <c r="G465" s="212"/>
      <c r="H465" s="216">
        <v>28.47</v>
      </c>
      <c r="I465" s="217"/>
      <c r="J465" s="212"/>
      <c r="K465" s="212"/>
      <c r="L465" s="218"/>
      <c r="M465" s="219"/>
      <c r="N465" s="220"/>
      <c r="O465" s="220"/>
      <c r="P465" s="220"/>
      <c r="Q465" s="220"/>
      <c r="R465" s="220"/>
      <c r="S465" s="220"/>
      <c r="T465" s="221"/>
      <c r="AT465" s="222" t="s">
        <v>164</v>
      </c>
      <c r="AU465" s="222" t="s">
        <v>162</v>
      </c>
      <c r="AV465" s="12" t="s">
        <v>161</v>
      </c>
      <c r="AW465" s="12" t="s">
        <v>166</v>
      </c>
      <c r="AX465" s="12" t="s">
        <v>25</v>
      </c>
      <c r="AY465" s="222" t="s">
        <v>154</v>
      </c>
    </row>
    <row r="466" spans="2:65" s="1" customFormat="1" ht="22.5" customHeight="1">
      <c r="B466" s="39"/>
      <c r="C466" s="187" t="s">
        <v>982</v>
      </c>
      <c r="D466" s="187" t="s">
        <v>194</v>
      </c>
      <c r="E466" s="188" t="s">
        <v>983</v>
      </c>
      <c r="F466" s="189" t="s">
        <v>984</v>
      </c>
      <c r="G466" s="190" t="s">
        <v>223</v>
      </c>
      <c r="H466" s="191">
        <v>48.731999999999999</v>
      </c>
      <c r="I466" s="192"/>
      <c r="J466" s="193">
        <f>ROUND(I466*H466,2)</f>
        <v>0</v>
      </c>
      <c r="K466" s="189" t="s">
        <v>198</v>
      </c>
      <c r="L466" s="59"/>
      <c r="M466" s="194" t="s">
        <v>24</v>
      </c>
      <c r="N466" s="195" t="s">
        <v>52</v>
      </c>
      <c r="O466" s="40"/>
      <c r="P466" s="196">
        <f>O466*H466</f>
        <v>0</v>
      </c>
      <c r="Q466" s="196">
        <v>0</v>
      </c>
      <c r="R466" s="196">
        <f>Q466*H466</f>
        <v>0</v>
      </c>
      <c r="S466" s="196">
        <v>0</v>
      </c>
      <c r="T466" s="197">
        <f>S466*H466</f>
        <v>0</v>
      </c>
      <c r="AR466" s="22" t="s">
        <v>233</v>
      </c>
      <c r="AT466" s="22" t="s">
        <v>156</v>
      </c>
      <c r="AU466" s="22" t="s">
        <v>162</v>
      </c>
      <c r="AY466" s="22" t="s">
        <v>154</v>
      </c>
      <c r="BE466" s="198">
        <f>IF(N466="základní",J466,0)</f>
        <v>0</v>
      </c>
      <c r="BF466" s="198">
        <f>IF(N466="snížená",J466,0)</f>
        <v>0</v>
      </c>
      <c r="BG466" s="198">
        <f>IF(N466="zákl. přenesená",J466,0)</f>
        <v>0</v>
      </c>
      <c r="BH466" s="198">
        <f>IF(N466="sníž. přenesená",J466,0)</f>
        <v>0</v>
      </c>
      <c r="BI466" s="198">
        <f>IF(N466="nulová",J466,0)</f>
        <v>0</v>
      </c>
      <c r="BJ466" s="22" t="s">
        <v>162</v>
      </c>
      <c r="BK466" s="198">
        <f>ROUND(I466*H466,2)</f>
        <v>0</v>
      </c>
      <c r="BL466" s="22" t="s">
        <v>233</v>
      </c>
      <c r="BM466" s="22" t="s">
        <v>985</v>
      </c>
    </row>
    <row r="467" spans="2:65" s="11" customFormat="1" ht="13.5">
      <c r="B467" s="199"/>
      <c r="C467" s="200"/>
      <c r="D467" s="201" t="s">
        <v>164</v>
      </c>
      <c r="E467" s="202" t="s">
        <v>24</v>
      </c>
      <c r="F467" s="203" t="s">
        <v>986</v>
      </c>
      <c r="G467" s="200"/>
      <c r="H467" s="204">
        <v>48.731999999999999</v>
      </c>
      <c r="I467" s="205"/>
      <c r="J467" s="200"/>
      <c r="K467" s="200"/>
      <c r="L467" s="206"/>
      <c r="M467" s="207"/>
      <c r="N467" s="208"/>
      <c r="O467" s="208"/>
      <c r="P467" s="208"/>
      <c r="Q467" s="208"/>
      <c r="R467" s="208"/>
      <c r="S467" s="208"/>
      <c r="T467" s="209"/>
      <c r="AT467" s="210" t="s">
        <v>164</v>
      </c>
      <c r="AU467" s="210" t="s">
        <v>162</v>
      </c>
      <c r="AV467" s="11" t="s">
        <v>162</v>
      </c>
      <c r="AW467" s="11" t="s">
        <v>166</v>
      </c>
      <c r="AX467" s="11" t="s">
        <v>80</v>
      </c>
      <c r="AY467" s="210" t="s">
        <v>154</v>
      </c>
    </row>
    <row r="468" spans="2:65" s="12" customFormat="1" ht="13.5">
      <c r="B468" s="211"/>
      <c r="C468" s="212"/>
      <c r="D468" s="213" t="s">
        <v>164</v>
      </c>
      <c r="E468" s="214" t="s">
        <v>24</v>
      </c>
      <c r="F468" s="215" t="s">
        <v>167</v>
      </c>
      <c r="G468" s="212"/>
      <c r="H468" s="216">
        <v>48.731999999999999</v>
      </c>
      <c r="I468" s="217"/>
      <c r="J468" s="212"/>
      <c r="K468" s="212"/>
      <c r="L468" s="218"/>
      <c r="M468" s="219"/>
      <c r="N468" s="220"/>
      <c r="O468" s="220"/>
      <c r="P468" s="220"/>
      <c r="Q468" s="220"/>
      <c r="R468" s="220"/>
      <c r="S468" s="220"/>
      <c r="T468" s="221"/>
      <c r="AT468" s="222" t="s">
        <v>164</v>
      </c>
      <c r="AU468" s="222" t="s">
        <v>162</v>
      </c>
      <c r="AV468" s="12" t="s">
        <v>161</v>
      </c>
      <c r="AW468" s="12" t="s">
        <v>166</v>
      </c>
      <c r="AX468" s="12" t="s">
        <v>25</v>
      </c>
      <c r="AY468" s="222" t="s">
        <v>154</v>
      </c>
    </row>
    <row r="469" spans="2:65" s="1" customFormat="1" ht="31.5" customHeight="1">
      <c r="B469" s="39"/>
      <c r="C469" s="187" t="s">
        <v>987</v>
      </c>
      <c r="D469" s="187" t="s">
        <v>194</v>
      </c>
      <c r="E469" s="188" t="s">
        <v>988</v>
      </c>
      <c r="F469" s="189" t="s">
        <v>989</v>
      </c>
      <c r="G469" s="190" t="s">
        <v>223</v>
      </c>
      <c r="H469" s="191">
        <v>37.5</v>
      </c>
      <c r="I469" s="192"/>
      <c r="J469" s="193">
        <f>ROUND(I469*H469,2)</f>
        <v>0</v>
      </c>
      <c r="K469" s="189" t="s">
        <v>198</v>
      </c>
      <c r="L469" s="59"/>
      <c r="M469" s="194" t="s">
        <v>24</v>
      </c>
      <c r="N469" s="195" t="s">
        <v>52</v>
      </c>
      <c r="O469" s="40"/>
      <c r="P469" s="196">
        <f>O469*H469</f>
        <v>0</v>
      </c>
      <c r="Q469" s="196">
        <v>0</v>
      </c>
      <c r="R469" s="196">
        <f>Q469*H469</f>
        <v>0</v>
      </c>
      <c r="S469" s="196">
        <v>0</v>
      </c>
      <c r="T469" s="197">
        <f>S469*H469</f>
        <v>0</v>
      </c>
      <c r="AR469" s="22" t="s">
        <v>233</v>
      </c>
      <c r="AT469" s="22" t="s">
        <v>156</v>
      </c>
      <c r="AU469" s="22" t="s">
        <v>162</v>
      </c>
      <c r="AY469" s="22" t="s">
        <v>154</v>
      </c>
      <c r="BE469" s="198">
        <f>IF(N469="základní",J469,0)</f>
        <v>0</v>
      </c>
      <c r="BF469" s="198">
        <f>IF(N469="snížená",J469,0)</f>
        <v>0</v>
      </c>
      <c r="BG469" s="198">
        <f>IF(N469="zákl. přenesená",J469,0)</f>
        <v>0</v>
      </c>
      <c r="BH469" s="198">
        <f>IF(N469="sníž. přenesená",J469,0)</f>
        <v>0</v>
      </c>
      <c r="BI469" s="198">
        <f>IF(N469="nulová",J469,0)</f>
        <v>0</v>
      </c>
      <c r="BJ469" s="22" t="s">
        <v>162</v>
      </c>
      <c r="BK469" s="198">
        <f>ROUND(I469*H469,2)</f>
        <v>0</v>
      </c>
      <c r="BL469" s="22" t="s">
        <v>233</v>
      </c>
      <c r="BM469" s="22" t="s">
        <v>990</v>
      </c>
    </row>
    <row r="470" spans="2:65" s="11" customFormat="1" ht="13.5">
      <c r="B470" s="199"/>
      <c r="C470" s="200"/>
      <c r="D470" s="201" t="s">
        <v>164</v>
      </c>
      <c r="E470" s="202" t="s">
        <v>24</v>
      </c>
      <c r="F470" s="203" t="s">
        <v>991</v>
      </c>
      <c r="G470" s="200"/>
      <c r="H470" s="204">
        <v>37.5</v>
      </c>
      <c r="I470" s="205"/>
      <c r="J470" s="200"/>
      <c r="K470" s="200"/>
      <c r="L470" s="206"/>
      <c r="M470" s="207"/>
      <c r="N470" s="208"/>
      <c r="O470" s="208"/>
      <c r="P470" s="208"/>
      <c r="Q470" s="208"/>
      <c r="R470" s="208"/>
      <c r="S470" s="208"/>
      <c r="T470" s="209"/>
      <c r="AT470" s="210" t="s">
        <v>164</v>
      </c>
      <c r="AU470" s="210" t="s">
        <v>162</v>
      </c>
      <c r="AV470" s="11" t="s">
        <v>162</v>
      </c>
      <c r="AW470" s="11" t="s">
        <v>166</v>
      </c>
      <c r="AX470" s="11" t="s">
        <v>80</v>
      </c>
      <c r="AY470" s="210" t="s">
        <v>154</v>
      </c>
    </row>
    <row r="471" spans="2:65" s="12" customFormat="1" ht="13.5">
      <c r="B471" s="211"/>
      <c r="C471" s="212"/>
      <c r="D471" s="213" t="s">
        <v>164</v>
      </c>
      <c r="E471" s="214" t="s">
        <v>24</v>
      </c>
      <c r="F471" s="215" t="s">
        <v>167</v>
      </c>
      <c r="G471" s="212"/>
      <c r="H471" s="216">
        <v>37.5</v>
      </c>
      <c r="I471" s="217"/>
      <c r="J471" s="212"/>
      <c r="K471" s="212"/>
      <c r="L471" s="218"/>
      <c r="M471" s="219"/>
      <c r="N471" s="220"/>
      <c r="O471" s="220"/>
      <c r="P471" s="220"/>
      <c r="Q471" s="220"/>
      <c r="R471" s="220"/>
      <c r="S471" s="220"/>
      <c r="T471" s="221"/>
      <c r="AT471" s="222" t="s">
        <v>164</v>
      </c>
      <c r="AU471" s="222" t="s">
        <v>162</v>
      </c>
      <c r="AV471" s="12" t="s">
        <v>161</v>
      </c>
      <c r="AW471" s="12" t="s">
        <v>166</v>
      </c>
      <c r="AX471" s="12" t="s">
        <v>25</v>
      </c>
      <c r="AY471" s="222" t="s">
        <v>154</v>
      </c>
    </row>
    <row r="472" spans="2:65" s="1" customFormat="1" ht="31.5" customHeight="1">
      <c r="B472" s="39"/>
      <c r="C472" s="187" t="s">
        <v>992</v>
      </c>
      <c r="D472" s="187" t="s">
        <v>156</v>
      </c>
      <c r="E472" s="188" t="s">
        <v>993</v>
      </c>
      <c r="F472" s="189" t="s">
        <v>994</v>
      </c>
      <c r="G472" s="190" t="s">
        <v>254</v>
      </c>
      <c r="H472" s="191">
        <v>7.4999999999999997E-2</v>
      </c>
      <c r="I472" s="192"/>
      <c r="J472" s="193">
        <f>ROUND(I472*H472,2)</f>
        <v>0</v>
      </c>
      <c r="K472" s="189" t="s">
        <v>160</v>
      </c>
      <c r="L472" s="59"/>
      <c r="M472" s="194" t="s">
        <v>24</v>
      </c>
      <c r="N472" s="195" t="s">
        <v>52</v>
      </c>
      <c r="O472" s="40"/>
      <c r="P472" s="196">
        <f>O472*H472</f>
        <v>0</v>
      </c>
      <c r="Q472" s="196">
        <v>0</v>
      </c>
      <c r="R472" s="196">
        <f>Q472*H472</f>
        <v>0</v>
      </c>
      <c r="S472" s="196">
        <v>0</v>
      </c>
      <c r="T472" s="197">
        <f>S472*H472</f>
        <v>0</v>
      </c>
      <c r="AR472" s="22" t="s">
        <v>233</v>
      </c>
      <c r="AT472" s="22" t="s">
        <v>156</v>
      </c>
      <c r="AU472" s="22" t="s">
        <v>162</v>
      </c>
      <c r="AY472" s="22" t="s">
        <v>154</v>
      </c>
      <c r="BE472" s="198">
        <f>IF(N472="základní",J472,0)</f>
        <v>0</v>
      </c>
      <c r="BF472" s="198">
        <f>IF(N472="snížená",J472,0)</f>
        <v>0</v>
      </c>
      <c r="BG472" s="198">
        <f>IF(N472="zákl. přenesená",J472,0)</f>
        <v>0</v>
      </c>
      <c r="BH472" s="198">
        <f>IF(N472="sníž. přenesená",J472,0)</f>
        <v>0</v>
      </c>
      <c r="BI472" s="198">
        <f>IF(N472="nulová",J472,0)</f>
        <v>0</v>
      </c>
      <c r="BJ472" s="22" t="s">
        <v>162</v>
      </c>
      <c r="BK472" s="198">
        <f>ROUND(I472*H472,2)</f>
        <v>0</v>
      </c>
      <c r="BL472" s="22" t="s">
        <v>233</v>
      </c>
      <c r="BM472" s="22" t="s">
        <v>995</v>
      </c>
    </row>
    <row r="473" spans="2:65" s="10" customFormat="1" ht="29.85" customHeight="1">
      <c r="B473" s="170"/>
      <c r="C473" s="171"/>
      <c r="D473" s="184" t="s">
        <v>79</v>
      </c>
      <c r="E473" s="185" t="s">
        <v>996</v>
      </c>
      <c r="F473" s="185" t="s">
        <v>997</v>
      </c>
      <c r="G473" s="171"/>
      <c r="H473" s="171"/>
      <c r="I473" s="174"/>
      <c r="J473" s="186">
        <f>BK473</f>
        <v>0</v>
      </c>
      <c r="K473" s="171"/>
      <c r="L473" s="176"/>
      <c r="M473" s="177"/>
      <c r="N473" s="178"/>
      <c r="O473" s="178"/>
      <c r="P473" s="179">
        <f>P474</f>
        <v>0</v>
      </c>
      <c r="Q473" s="178"/>
      <c r="R473" s="179">
        <f>R474</f>
        <v>0</v>
      </c>
      <c r="S473" s="178"/>
      <c r="T473" s="180">
        <f>T474</f>
        <v>0</v>
      </c>
      <c r="AR473" s="181" t="s">
        <v>162</v>
      </c>
      <c r="AT473" s="182" t="s">
        <v>79</v>
      </c>
      <c r="AU473" s="182" t="s">
        <v>25</v>
      </c>
      <c r="AY473" s="181" t="s">
        <v>154</v>
      </c>
      <c r="BK473" s="183">
        <f>BK474</f>
        <v>0</v>
      </c>
    </row>
    <row r="474" spans="2:65" s="1" customFormat="1" ht="22.5" customHeight="1">
      <c r="B474" s="39"/>
      <c r="C474" s="187" t="s">
        <v>998</v>
      </c>
      <c r="D474" s="187" t="s">
        <v>194</v>
      </c>
      <c r="E474" s="188" t="s">
        <v>999</v>
      </c>
      <c r="F474" s="189" t="s">
        <v>1000</v>
      </c>
      <c r="G474" s="190" t="s">
        <v>197</v>
      </c>
      <c r="H474" s="191">
        <v>51.271999999999998</v>
      </c>
      <c r="I474" s="192"/>
      <c r="J474" s="193">
        <f>ROUND(I474*H474,2)</f>
        <v>0</v>
      </c>
      <c r="K474" s="189" t="s">
        <v>198</v>
      </c>
      <c r="L474" s="59"/>
      <c r="M474" s="194" t="s">
        <v>24</v>
      </c>
      <c r="N474" s="195" t="s">
        <v>52</v>
      </c>
      <c r="O474" s="40"/>
      <c r="P474" s="196">
        <f>O474*H474</f>
        <v>0</v>
      </c>
      <c r="Q474" s="196">
        <v>0</v>
      </c>
      <c r="R474" s="196">
        <f>Q474*H474</f>
        <v>0</v>
      </c>
      <c r="S474" s="196">
        <v>0</v>
      </c>
      <c r="T474" s="197">
        <f>S474*H474</f>
        <v>0</v>
      </c>
      <c r="AR474" s="22" t="s">
        <v>233</v>
      </c>
      <c r="AT474" s="22" t="s">
        <v>156</v>
      </c>
      <c r="AU474" s="22" t="s">
        <v>162</v>
      </c>
      <c r="AY474" s="22" t="s">
        <v>154</v>
      </c>
      <c r="BE474" s="198">
        <f>IF(N474="základní",J474,0)</f>
        <v>0</v>
      </c>
      <c r="BF474" s="198">
        <f>IF(N474="snížená",J474,0)</f>
        <v>0</v>
      </c>
      <c r="BG474" s="198">
        <f>IF(N474="zákl. přenesená",J474,0)</f>
        <v>0</v>
      </c>
      <c r="BH474" s="198">
        <f>IF(N474="sníž. přenesená",J474,0)</f>
        <v>0</v>
      </c>
      <c r="BI474" s="198">
        <f>IF(N474="nulová",J474,0)</f>
        <v>0</v>
      </c>
      <c r="BJ474" s="22" t="s">
        <v>162</v>
      </c>
      <c r="BK474" s="198">
        <f>ROUND(I474*H474,2)</f>
        <v>0</v>
      </c>
      <c r="BL474" s="22" t="s">
        <v>233</v>
      </c>
      <c r="BM474" s="22" t="s">
        <v>1001</v>
      </c>
    </row>
    <row r="475" spans="2:65" s="10" customFormat="1" ht="29.85" customHeight="1">
      <c r="B475" s="170"/>
      <c r="C475" s="171"/>
      <c r="D475" s="184" t="s">
        <v>79</v>
      </c>
      <c r="E475" s="185" t="s">
        <v>1002</v>
      </c>
      <c r="F475" s="185" t="s">
        <v>1003</v>
      </c>
      <c r="G475" s="171"/>
      <c r="H475" s="171"/>
      <c r="I475" s="174"/>
      <c r="J475" s="186">
        <f>BK475</f>
        <v>0</v>
      </c>
      <c r="K475" s="171"/>
      <c r="L475" s="176"/>
      <c r="M475" s="177"/>
      <c r="N475" s="178"/>
      <c r="O475" s="178"/>
      <c r="P475" s="179">
        <f>SUM(P476:P480)</f>
        <v>0</v>
      </c>
      <c r="Q475" s="178"/>
      <c r="R475" s="179">
        <f>SUM(R476:R480)</f>
        <v>0</v>
      </c>
      <c r="S475" s="178"/>
      <c r="T475" s="180">
        <f>SUM(T476:T480)</f>
        <v>0.61663000000000001</v>
      </c>
      <c r="AR475" s="181" t="s">
        <v>162</v>
      </c>
      <c r="AT475" s="182" t="s">
        <v>79</v>
      </c>
      <c r="AU475" s="182" t="s">
        <v>25</v>
      </c>
      <c r="AY475" s="181" t="s">
        <v>154</v>
      </c>
      <c r="BK475" s="183">
        <f>SUM(BK476:BK480)</f>
        <v>0</v>
      </c>
    </row>
    <row r="476" spans="2:65" s="1" customFormat="1" ht="22.5" customHeight="1">
      <c r="B476" s="39"/>
      <c r="C476" s="187" t="s">
        <v>1004</v>
      </c>
      <c r="D476" s="187" t="s">
        <v>156</v>
      </c>
      <c r="E476" s="188" t="s">
        <v>1005</v>
      </c>
      <c r="F476" s="189" t="s">
        <v>1006</v>
      </c>
      <c r="G476" s="190" t="s">
        <v>197</v>
      </c>
      <c r="H476" s="191">
        <v>17</v>
      </c>
      <c r="I476" s="192"/>
      <c r="J476" s="193">
        <f>ROUND(I476*H476,2)</f>
        <v>0</v>
      </c>
      <c r="K476" s="189" t="s">
        <v>160</v>
      </c>
      <c r="L476" s="59"/>
      <c r="M476" s="194" t="s">
        <v>24</v>
      </c>
      <c r="N476" s="195" t="s">
        <v>52</v>
      </c>
      <c r="O476" s="40"/>
      <c r="P476" s="196">
        <f>O476*H476</f>
        <v>0</v>
      </c>
      <c r="Q476" s="196">
        <v>0</v>
      </c>
      <c r="R476" s="196">
        <f>Q476*H476</f>
        <v>0</v>
      </c>
      <c r="S476" s="196">
        <v>1.695E-2</v>
      </c>
      <c r="T476" s="197">
        <f>S476*H476</f>
        <v>0.28815000000000002</v>
      </c>
      <c r="AR476" s="22" t="s">
        <v>233</v>
      </c>
      <c r="AT476" s="22" t="s">
        <v>156</v>
      </c>
      <c r="AU476" s="22" t="s">
        <v>162</v>
      </c>
      <c r="AY476" s="22" t="s">
        <v>154</v>
      </c>
      <c r="BE476" s="198">
        <f>IF(N476="základní",J476,0)</f>
        <v>0</v>
      </c>
      <c r="BF476" s="198">
        <f>IF(N476="snížená",J476,0)</f>
        <v>0</v>
      </c>
      <c r="BG476" s="198">
        <f>IF(N476="zákl. přenesená",J476,0)</f>
        <v>0</v>
      </c>
      <c r="BH476" s="198">
        <f>IF(N476="sníž. přenesená",J476,0)</f>
        <v>0</v>
      </c>
      <c r="BI476" s="198">
        <f>IF(N476="nulová",J476,0)</f>
        <v>0</v>
      </c>
      <c r="BJ476" s="22" t="s">
        <v>162</v>
      </c>
      <c r="BK476" s="198">
        <f>ROUND(I476*H476,2)</f>
        <v>0</v>
      </c>
      <c r="BL476" s="22" t="s">
        <v>233</v>
      </c>
      <c r="BM476" s="22" t="s">
        <v>1007</v>
      </c>
    </row>
    <row r="477" spans="2:65" s="1" customFormat="1" ht="22.5" customHeight="1">
      <c r="B477" s="39"/>
      <c r="C477" s="187" t="s">
        <v>1008</v>
      </c>
      <c r="D477" s="187" t="s">
        <v>156</v>
      </c>
      <c r="E477" s="188" t="s">
        <v>1009</v>
      </c>
      <c r="F477" s="189" t="s">
        <v>1010</v>
      </c>
      <c r="G477" s="190" t="s">
        <v>283</v>
      </c>
      <c r="H477" s="191">
        <v>1</v>
      </c>
      <c r="I477" s="192"/>
      <c r="J477" s="193">
        <f>ROUND(I477*H477,2)</f>
        <v>0</v>
      </c>
      <c r="K477" s="189" t="s">
        <v>24</v>
      </c>
      <c r="L477" s="59"/>
      <c r="M477" s="194" t="s">
        <v>24</v>
      </c>
      <c r="N477" s="195" t="s">
        <v>52</v>
      </c>
      <c r="O477" s="40"/>
      <c r="P477" s="196">
        <f>O477*H477</f>
        <v>0</v>
      </c>
      <c r="Q477" s="196">
        <v>0</v>
      </c>
      <c r="R477" s="196">
        <f>Q477*H477</f>
        <v>0</v>
      </c>
      <c r="S477" s="196">
        <v>0.11248</v>
      </c>
      <c r="T477" s="197">
        <f>S477*H477</f>
        <v>0.11248</v>
      </c>
      <c r="AR477" s="22" t="s">
        <v>233</v>
      </c>
      <c r="AT477" s="22" t="s">
        <v>156</v>
      </c>
      <c r="AU477" s="22" t="s">
        <v>162</v>
      </c>
      <c r="AY477" s="22" t="s">
        <v>154</v>
      </c>
      <c r="BE477" s="198">
        <f>IF(N477="základní",J477,0)</f>
        <v>0</v>
      </c>
      <c r="BF477" s="198">
        <f>IF(N477="snížená",J477,0)</f>
        <v>0</v>
      </c>
      <c r="BG477" s="198">
        <f>IF(N477="zákl. přenesená",J477,0)</f>
        <v>0</v>
      </c>
      <c r="BH477" s="198">
        <f>IF(N477="sníž. přenesená",J477,0)</f>
        <v>0</v>
      </c>
      <c r="BI477" s="198">
        <f>IF(N477="nulová",J477,0)</f>
        <v>0</v>
      </c>
      <c r="BJ477" s="22" t="s">
        <v>162</v>
      </c>
      <c r="BK477" s="198">
        <f>ROUND(I477*H477,2)</f>
        <v>0</v>
      </c>
      <c r="BL477" s="22" t="s">
        <v>233</v>
      </c>
      <c r="BM477" s="22" t="s">
        <v>1011</v>
      </c>
    </row>
    <row r="478" spans="2:65" s="1" customFormat="1" ht="31.5" customHeight="1">
      <c r="B478" s="39"/>
      <c r="C478" s="187" t="s">
        <v>1012</v>
      </c>
      <c r="D478" s="187" t="s">
        <v>156</v>
      </c>
      <c r="E478" s="188" t="s">
        <v>1013</v>
      </c>
      <c r="F478" s="189" t="s">
        <v>1014</v>
      </c>
      <c r="G478" s="190" t="s">
        <v>273</v>
      </c>
      <c r="H478" s="191">
        <v>9</v>
      </c>
      <c r="I478" s="192"/>
      <c r="J478" s="193">
        <f>ROUND(I478*H478,2)</f>
        <v>0</v>
      </c>
      <c r="K478" s="189" t="s">
        <v>160</v>
      </c>
      <c r="L478" s="59"/>
      <c r="M478" s="194" t="s">
        <v>24</v>
      </c>
      <c r="N478" s="195" t="s">
        <v>52</v>
      </c>
      <c r="O478" s="40"/>
      <c r="P478" s="196">
        <f>O478*H478</f>
        <v>0</v>
      </c>
      <c r="Q478" s="196">
        <v>0</v>
      </c>
      <c r="R478" s="196">
        <f>Q478*H478</f>
        <v>0</v>
      </c>
      <c r="S478" s="196">
        <v>2.4E-2</v>
      </c>
      <c r="T478" s="197">
        <f>S478*H478</f>
        <v>0.216</v>
      </c>
      <c r="AR478" s="22" t="s">
        <v>233</v>
      </c>
      <c r="AT478" s="22" t="s">
        <v>156</v>
      </c>
      <c r="AU478" s="22" t="s">
        <v>162</v>
      </c>
      <c r="AY478" s="22" t="s">
        <v>154</v>
      </c>
      <c r="BE478" s="198">
        <f>IF(N478="základní",J478,0)</f>
        <v>0</v>
      </c>
      <c r="BF478" s="198">
        <f>IF(N478="snížená",J478,0)</f>
        <v>0</v>
      </c>
      <c r="BG478" s="198">
        <f>IF(N478="zákl. přenesená",J478,0)</f>
        <v>0</v>
      </c>
      <c r="BH478" s="198">
        <f>IF(N478="sníž. přenesená",J478,0)</f>
        <v>0</v>
      </c>
      <c r="BI478" s="198">
        <f>IF(N478="nulová",J478,0)</f>
        <v>0</v>
      </c>
      <c r="BJ478" s="22" t="s">
        <v>162</v>
      </c>
      <c r="BK478" s="198">
        <f>ROUND(I478*H478,2)</f>
        <v>0</v>
      </c>
      <c r="BL478" s="22" t="s">
        <v>233</v>
      </c>
      <c r="BM478" s="22" t="s">
        <v>1015</v>
      </c>
    </row>
    <row r="479" spans="2:65" s="11" customFormat="1" ht="13.5">
      <c r="B479" s="199"/>
      <c r="C479" s="200"/>
      <c r="D479" s="201" t="s">
        <v>164</v>
      </c>
      <c r="E479" s="202" t="s">
        <v>24</v>
      </c>
      <c r="F479" s="203" t="s">
        <v>1016</v>
      </c>
      <c r="G479" s="200"/>
      <c r="H479" s="204">
        <v>9</v>
      </c>
      <c r="I479" s="205"/>
      <c r="J479" s="200"/>
      <c r="K479" s="200"/>
      <c r="L479" s="206"/>
      <c r="M479" s="207"/>
      <c r="N479" s="208"/>
      <c r="O479" s="208"/>
      <c r="P479" s="208"/>
      <c r="Q479" s="208"/>
      <c r="R479" s="208"/>
      <c r="S479" s="208"/>
      <c r="T479" s="209"/>
      <c r="AT479" s="210" t="s">
        <v>164</v>
      </c>
      <c r="AU479" s="210" t="s">
        <v>162</v>
      </c>
      <c r="AV479" s="11" t="s">
        <v>162</v>
      </c>
      <c r="AW479" s="11" t="s">
        <v>166</v>
      </c>
      <c r="AX479" s="11" t="s">
        <v>80</v>
      </c>
      <c r="AY479" s="210" t="s">
        <v>154</v>
      </c>
    </row>
    <row r="480" spans="2:65" s="12" customFormat="1" ht="13.5">
      <c r="B480" s="211"/>
      <c r="C480" s="212"/>
      <c r="D480" s="201" t="s">
        <v>164</v>
      </c>
      <c r="E480" s="223" t="s">
        <v>24</v>
      </c>
      <c r="F480" s="224" t="s">
        <v>167</v>
      </c>
      <c r="G480" s="212"/>
      <c r="H480" s="225">
        <v>9</v>
      </c>
      <c r="I480" s="217"/>
      <c r="J480" s="212"/>
      <c r="K480" s="212"/>
      <c r="L480" s="218"/>
      <c r="M480" s="219"/>
      <c r="N480" s="220"/>
      <c r="O480" s="220"/>
      <c r="P480" s="220"/>
      <c r="Q480" s="220"/>
      <c r="R480" s="220"/>
      <c r="S480" s="220"/>
      <c r="T480" s="221"/>
      <c r="AT480" s="222" t="s">
        <v>164</v>
      </c>
      <c r="AU480" s="222" t="s">
        <v>162</v>
      </c>
      <c r="AV480" s="12" t="s">
        <v>161</v>
      </c>
      <c r="AW480" s="12" t="s">
        <v>166</v>
      </c>
      <c r="AX480" s="12" t="s">
        <v>25</v>
      </c>
      <c r="AY480" s="222" t="s">
        <v>154</v>
      </c>
    </row>
    <row r="481" spans="2:65" s="10" customFormat="1" ht="29.85" customHeight="1">
      <c r="B481" s="170"/>
      <c r="C481" s="171"/>
      <c r="D481" s="184" t="s">
        <v>79</v>
      </c>
      <c r="E481" s="185" t="s">
        <v>1017</v>
      </c>
      <c r="F481" s="185" t="s">
        <v>1018</v>
      </c>
      <c r="G481" s="171"/>
      <c r="H481" s="171"/>
      <c r="I481" s="174"/>
      <c r="J481" s="186">
        <f>BK481</f>
        <v>0</v>
      </c>
      <c r="K481" s="171"/>
      <c r="L481" s="176"/>
      <c r="M481" s="177"/>
      <c r="N481" s="178"/>
      <c r="O481" s="178"/>
      <c r="P481" s="179">
        <f>SUM(P482:P489)</f>
        <v>0</v>
      </c>
      <c r="Q481" s="178"/>
      <c r="R481" s="179">
        <f>SUM(R482:R489)</f>
        <v>2.6494895999999999</v>
      </c>
      <c r="S481" s="178"/>
      <c r="T481" s="180">
        <f>SUM(T482:T489)</f>
        <v>0</v>
      </c>
      <c r="AR481" s="181" t="s">
        <v>162</v>
      </c>
      <c r="AT481" s="182" t="s">
        <v>79</v>
      </c>
      <c r="AU481" s="182" t="s">
        <v>25</v>
      </c>
      <c r="AY481" s="181" t="s">
        <v>154</v>
      </c>
      <c r="BK481" s="183">
        <f>SUM(BK482:BK489)</f>
        <v>0</v>
      </c>
    </row>
    <row r="482" spans="2:65" s="1" customFormat="1" ht="31.5" customHeight="1">
      <c r="B482" s="39"/>
      <c r="C482" s="187" t="s">
        <v>1019</v>
      </c>
      <c r="D482" s="187" t="s">
        <v>156</v>
      </c>
      <c r="E482" s="188" t="s">
        <v>1020</v>
      </c>
      <c r="F482" s="189" t="s">
        <v>1021</v>
      </c>
      <c r="G482" s="190" t="s">
        <v>197</v>
      </c>
      <c r="H482" s="191">
        <v>111.84</v>
      </c>
      <c r="I482" s="192"/>
      <c r="J482" s="193">
        <f>ROUND(I482*H482,2)</f>
        <v>0</v>
      </c>
      <c r="K482" s="189" t="s">
        <v>160</v>
      </c>
      <c r="L482" s="59"/>
      <c r="M482" s="194" t="s">
        <v>24</v>
      </c>
      <c r="N482" s="195" t="s">
        <v>52</v>
      </c>
      <c r="O482" s="40"/>
      <c r="P482" s="196">
        <f>O482*H482</f>
        <v>0</v>
      </c>
      <c r="Q482" s="196">
        <v>3.6700000000000001E-3</v>
      </c>
      <c r="R482" s="196">
        <f>Q482*H482</f>
        <v>0.41045280000000001</v>
      </c>
      <c r="S482" s="196">
        <v>0</v>
      </c>
      <c r="T482" s="197">
        <f>S482*H482</f>
        <v>0</v>
      </c>
      <c r="AR482" s="22" t="s">
        <v>233</v>
      </c>
      <c r="AT482" s="22" t="s">
        <v>156</v>
      </c>
      <c r="AU482" s="22" t="s">
        <v>162</v>
      </c>
      <c r="AY482" s="22" t="s">
        <v>154</v>
      </c>
      <c r="BE482" s="198">
        <f>IF(N482="základní",J482,0)</f>
        <v>0</v>
      </c>
      <c r="BF482" s="198">
        <f>IF(N482="snížená",J482,0)</f>
        <v>0</v>
      </c>
      <c r="BG482" s="198">
        <f>IF(N482="zákl. přenesená",J482,0)</f>
        <v>0</v>
      </c>
      <c r="BH482" s="198">
        <f>IF(N482="sníž. přenesená",J482,0)</f>
        <v>0</v>
      </c>
      <c r="BI482" s="198">
        <f>IF(N482="nulová",J482,0)</f>
        <v>0</v>
      </c>
      <c r="BJ482" s="22" t="s">
        <v>162</v>
      </c>
      <c r="BK482" s="198">
        <f>ROUND(I482*H482,2)</f>
        <v>0</v>
      </c>
      <c r="BL482" s="22" t="s">
        <v>233</v>
      </c>
      <c r="BM482" s="22" t="s">
        <v>1022</v>
      </c>
    </row>
    <row r="483" spans="2:65" s="11" customFormat="1" ht="13.5">
      <c r="B483" s="199"/>
      <c r="C483" s="200"/>
      <c r="D483" s="201" t="s">
        <v>164</v>
      </c>
      <c r="E483" s="202" t="s">
        <v>24</v>
      </c>
      <c r="F483" s="203" t="s">
        <v>1023</v>
      </c>
      <c r="G483" s="200"/>
      <c r="H483" s="204">
        <v>43.64</v>
      </c>
      <c r="I483" s="205"/>
      <c r="J483" s="200"/>
      <c r="K483" s="200"/>
      <c r="L483" s="206"/>
      <c r="M483" s="207"/>
      <c r="N483" s="208"/>
      <c r="O483" s="208"/>
      <c r="P483" s="208"/>
      <c r="Q483" s="208"/>
      <c r="R483" s="208"/>
      <c r="S483" s="208"/>
      <c r="T483" s="209"/>
      <c r="AT483" s="210" t="s">
        <v>164</v>
      </c>
      <c r="AU483" s="210" t="s">
        <v>162</v>
      </c>
      <c r="AV483" s="11" t="s">
        <v>162</v>
      </c>
      <c r="AW483" s="11" t="s">
        <v>166</v>
      </c>
      <c r="AX483" s="11" t="s">
        <v>80</v>
      </c>
      <c r="AY483" s="210" t="s">
        <v>154</v>
      </c>
    </row>
    <row r="484" spans="2:65" s="11" customFormat="1" ht="13.5">
      <c r="B484" s="199"/>
      <c r="C484" s="200"/>
      <c r="D484" s="201" t="s">
        <v>164</v>
      </c>
      <c r="E484" s="202" t="s">
        <v>24</v>
      </c>
      <c r="F484" s="203" t="s">
        <v>1024</v>
      </c>
      <c r="G484" s="200"/>
      <c r="H484" s="204">
        <v>34.159999999999997</v>
      </c>
      <c r="I484" s="205"/>
      <c r="J484" s="200"/>
      <c r="K484" s="200"/>
      <c r="L484" s="206"/>
      <c r="M484" s="207"/>
      <c r="N484" s="208"/>
      <c r="O484" s="208"/>
      <c r="P484" s="208"/>
      <c r="Q484" s="208"/>
      <c r="R484" s="208"/>
      <c r="S484" s="208"/>
      <c r="T484" s="209"/>
      <c r="AT484" s="210" t="s">
        <v>164</v>
      </c>
      <c r="AU484" s="210" t="s">
        <v>162</v>
      </c>
      <c r="AV484" s="11" t="s">
        <v>162</v>
      </c>
      <c r="AW484" s="11" t="s">
        <v>166</v>
      </c>
      <c r="AX484" s="11" t="s">
        <v>80</v>
      </c>
      <c r="AY484" s="210" t="s">
        <v>154</v>
      </c>
    </row>
    <row r="485" spans="2:65" s="11" customFormat="1" ht="13.5">
      <c r="B485" s="199"/>
      <c r="C485" s="200"/>
      <c r="D485" s="201" t="s">
        <v>164</v>
      </c>
      <c r="E485" s="202" t="s">
        <v>24</v>
      </c>
      <c r="F485" s="203" t="s">
        <v>1025</v>
      </c>
      <c r="G485" s="200"/>
      <c r="H485" s="204">
        <v>34.04</v>
      </c>
      <c r="I485" s="205"/>
      <c r="J485" s="200"/>
      <c r="K485" s="200"/>
      <c r="L485" s="206"/>
      <c r="M485" s="207"/>
      <c r="N485" s="208"/>
      <c r="O485" s="208"/>
      <c r="P485" s="208"/>
      <c r="Q485" s="208"/>
      <c r="R485" s="208"/>
      <c r="S485" s="208"/>
      <c r="T485" s="209"/>
      <c r="AT485" s="210" t="s">
        <v>164</v>
      </c>
      <c r="AU485" s="210" t="s">
        <v>162</v>
      </c>
      <c r="AV485" s="11" t="s">
        <v>162</v>
      </c>
      <c r="AW485" s="11" t="s">
        <v>166</v>
      </c>
      <c r="AX485" s="11" t="s">
        <v>80</v>
      </c>
      <c r="AY485" s="210" t="s">
        <v>154</v>
      </c>
    </row>
    <row r="486" spans="2:65" s="12" customFormat="1" ht="13.5">
      <c r="B486" s="211"/>
      <c r="C486" s="212"/>
      <c r="D486" s="213" t="s">
        <v>164</v>
      </c>
      <c r="E486" s="214" t="s">
        <v>24</v>
      </c>
      <c r="F486" s="215" t="s">
        <v>167</v>
      </c>
      <c r="G486" s="212"/>
      <c r="H486" s="216">
        <v>111.84</v>
      </c>
      <c r="I486" s="217"/>
      <c r="J486" s="212"/>
      <c r="K486" s="212"/>
      <c r="L486" s="218"/>
      <c r="M486" s="219"/>
      <c r="N486" s="220"/>
      <c r="O486" s="220"/>
      <c r="P486" s="220"/>
      <c r="Q486" s="220"/>
      <c r="R486" s="220"/>
      <c r="S486" s="220"/>
      <c r="T486" s="221"/>
      <c r="AT486" s="222" t="s">
        <v>164</v>
      </c>
      <c r="AU486" s="222" t="s">
        <v>162</v>
      </c>
      <c r="AV486" s="12" t="s">
        <v>161</v>
      </c>
      <c r="AW486" s="12" t="s">
        <v>166</v>
      </c>
      <c r="AX486" s="12" t="s">
        <v>25</v>
      </c>
      <c r="AY486" s="222" t="s">
        <v>154</v>
      </c>
    </row>
    <row r="487" spans="2:65" s="1" customFormat="1" ht="31.5" customHeight="1">
      <c r="B487" s="39"/>
      <c r="C487" s="226" t="s">
        <v>1026</v>
      </c>
      <c r="D487" s="226" t="s">
        <v>211</v>
      </c>
      <c r="E487" s="227" t="s">
        <v>1027</v>
      </c>
      <c r="F487" s="228" t="s">
        <v>1028</v>
      </c>
      <c r="G487" s="229" t="s">
        <v>197</v>
      </c>
      <c r="H487" s="230">
        <v>123.024</v>
      </c>
      <c r="I487" s="231"/>
      <c r="J487" s="232">
        <f>ROUND(I487*H487,2)</f>
        <v>0</v>
      </c>
      <c r="K487" s="228" t="s">
        <v>160</v>
      </c>
      <c r="L487" s="233"/>
      <c r="M487" s="234" t="s">
        <v>24</v>
      </c>
      <c r="N487" s="235" t="s">
        <v>52</v>
      </c>
      <c r="O487" s="40"/>
      <c r="P487" s="196">
        <f>O487*H487</f>
        <v>0</v>
      </c>
      <c r="Q487" s="196">
        <v>1.8200000000000001E-2</v>
      </c>
      <c r="R487" s="196">
        <f>Q487*H487</f>
        <v>2.2390368</v>
      </c>
      <c r="S487" s="196">
        <v>0</v>
      </c>
      <c r="T487" s="197">
        <f>S487*H487</f>
        <v>0</v>
      </c>
      <c r="AR487" s="22" t="s">
        <v>307</v>
      </c>
      <c r="AT487" s="22" t="s">
        <v>211</v>
      </c>
      <c r="AU487" s="22" t="s">
        <v>162</v>
      </c>
      <c r="AY487" s="22" t="s">
        <v>154</v>
      </c>
      <c r="BE487" s="198">
        <f>IF(N487="základní",J487,0)</f>
        <v>0</v>
      </c>
      <c r="BF487" s="198">
        <f>IF(N487="snížená",J487,0)</f>
        <v>0</v>
      </c>
      <c r="BG487" s="198">
        <f>IF(N487="zákl. přenesená",J487,0)</f>
        <v>0</v>
      </c>
      <c r="BH487" s="198">
        <f>IF(N487="sníž. přenesená",J487,0)</f>
        <v>0</v>
      </c>
      <c r="BI487" s="198">
        <f>IF(N487="nulová",J487,0)</f>
        <v>0</v>
      </c>
      <c r="BJ487" s="22" t="s">
        <v>162</v>
      </c>
      <c r="BK487" s="198">
        <f>ROUND(I487*H487,2)</f>
        <v>0</v>
      </c>
      <c r="BL487" s="22" t="s">
        <v>233</v>
      </c>
      <c r="BM487" s="22" t="s">
        <v>1029</v>
      </c>
    </row>
    <row r="488" spans="2:65" s="11" customFormat="1" ht="13.5">
      <c r="B488" s="199"/>
      <c r="C488" s="200"/>
      <c r="D488" s="213" t="s">
        <v>164</v>
      </c>
      <c r="E488" s="200"/>
      <c r="F488" s="239" t="s">
        <v>1030</v>
      </c>
      <c r="G488" s="200"/>
      <c r="H488" s="240">
        <v>123.024</v>
      </c>
      <c r="I488" s="205"/>
      <c r="J488" s="200"/>
      <c r="K488" s="200"/>
      <c r="L488" s="206"/>
      <c r="M488" s="207"/>
      <c r="N488" s="208"/>
      <c r="O488" s="208"/>
      <c r="P488" s="208"/>
      <c r="Q488" s="208"/>
      <c r="R488" s="208"/>
      <c r="S488" s="208"/>
      <c r="T488" s="209"/>
      <c r="AT488" s="210" t="s">
        <v>164</v>
      </c>
      <c r="AU488" s="210" t="s">
        <v>162</v>
      </c>
      <c r="AV488" s="11" t="s">
        <v>162</v>
      </c>
      <c r="AW488" s="11" t="s">
        <v>6</v>
      </c>
      <c r="AX488" s="11" t="s">
        <v>25</v>
      </c>
      <c r="AY488" s="210" t="s">
        <v>154</v>
      </c>
    </row>
    <row r="489" spans="2:65" s="1" customFormat="1" ht="31.5" customHeight="1">
      <c r="B489" s="39"/>
      <c r="C489" s="187" t="s">
        <v>1031</v>
      </c>
      <c r="D489" s="187" t="s">
        <v>156</v>
      </c>
      <c r="E489" s="188" t="s">
        <v>1032</v>
      </c>
      <c r="F489" s="189" t="s">
        <v>1033</v>
      </c>
      <c r="G489" s="190" t="s">
        <v>254</v>
      </c>
      <c r="H489" s="191">
        <v>2.649</v>
      </c>
      <c r="I489" s="192"/>
      <c r="J489" s="193">
        <f>ROUND(I489*H489,2)</f>
        <v>0</v>
      </c>
      <c r="K489" s="189" t="s">
        <v>160</v>
      </c>
      <c r="L489" s="59"/>
      <c r="M489" s="194" t="s">
        <v>24</v>
      </c>
      <c r="N489" s="195" t="s">
        <v>52</v>
      </c>
      <c r="O489" s="40"/>
      <c r="P489" s="196">
        <f>O489*H489</f>
        <v>0</v>
      </c>
      <c r="Q489" s="196">
        <v>0</v>
      </c>
      <c r="R489" s="196">
        <f>Q489*H489</f>
        <v>0</v>
      </c>
      <c r="S489" s="196">
        <v>0</v>
      </c>
      <c r="T489" s="197">
        <f>S489*H489</f>
        <v>0</v>
      </c>
      <c r="AR489" s="22" t="s">
        <v>233</v>
      </c>
      <c r="AT489" s="22" t="s">
        <v>156</v>
      </c>
      <c r="AU489" s="22" t="s">
        <v>162</v>
      </c>
      <c r="AY489" s="22" t="s">
        <v>154</v>
      </c>
      <c r="BE489" s="198">
        <f>IF(N489="základní",J489,0)</f>
        <v>0</v>
      </c>
      <c r="BF489" s="198">
        <f>IF(N489="snížená",J489,0)</f>
        <v>0</v>
      </c>
      <c r="BG489" s="198">
        <f>IF(N489="zákl. přenesená",J489,0)</f>
        <v>0</v>
      </c>
      <c r="BH489" s="198">
        <f>IF(N489="sníž. přenesená",J489,0)</f>
        <v>0</v>
      </c>
      <c r="BI489" s="198">
        <f>IF(N489="nulová",J489,0)</f>
        <v>0</v>
      </c>
      <c r="BJ489" s="22" t="s">
        <v>162</v>
      </c>
      <c r="BK489" s="198">
        <f>ROUND(I489*H489,2)</f>
        <v>0</v>
      </c>
      <c r="BL489" s="22" t="s">
        <v>233</v>
      </c>
      <c r="BM489" s="22" t="s">
        <v>1034</v>
      </c>
    </row>
    <row r="490" spans="2:65" s="10" customFormat="1" ht="29.85" customHeight="1">
      <c r="B490" s="170"/>
      <c r="C490" s="171"/>
      <c r="D490" s="184" t="s">
        <v>79</v>
      </c>
      <c r="E490" s="185" t="s">
        <v>1035</v>
      </c>
      <c r="F490" s="185" t="s">
        <v>1036</v>
      </c>
      <c r="G490" s="171"/>
      <c r="H490" s="171"/>
      <c r="I490" s="174"/>
      <c r="J490" s="186">
        <f>BK490</f>
        <v>0</v>
      </c>
      <c r="K490" s="171"/>
      <c r="L490" s="176"/>
      <c r="M490" s="177"/>
      <c r="N490" s="178"/>
      <c r="O490" s="178"/>
      <c r="P490" s="179">
        <f>SUM(P491:P501)</f>
        <v>0</v>
      </c>
      <c r="Q490" s="178"/>
      <c r="R490" s="179">
        <f>SUM(R491:R501)</f>
        <v>1.9649049999999999</v>
      </c>
      <c r="S490" s="178"/>
      <c r="T490" s="180">
        <f>SUM(T491:T501)</f>
        <v>0</v>
      </c>
      <c r="AR490" s="181" t="s">
        <v>162</v>
      </c>
      <c r="AT490" s="182" t="s">
        <v>79</v>
      </c>
      <c r="AU490" s="182" t="s">
        <v>25</v>
      </c>
      <c r="AY490" s="181" t="s">
        <v>154</v>
      </c>
      <c r="BK490" s="183">
        <f>SUM(BK491:BK501)</f>
        <v>0</v>
      </c>
    </row>
    <row r="491" spans="2:65" s="1" customFormat="1" ht="31.5" customHeight="1">
      <c r="B491" s="39"/>
      <c r="C491" s="187" t="s">
        <v>1037</v>
      </c>
      <c r="D491" s="187" t="s">
        <v>156</v>
      </c>
      <c r="E491" s="188" t="s">
        <v>1038</v>
      </c>
      <c r="F491" s="189" t="s">
        <v>1039</v>
      </c>
      <c r="G491" s="190" t="s">
        <v>197</v>
      </c>
      <c r="H491" s="191">
        <v>102</v>
      </c>
      <c r="I491" s="192"/>
      <c r="J491" s="193">
        <f>ROUND(I491*H491,2)</f>
        <v>0</v>
      </c>
      <c r="K491" s="189" t="s">
        <v>160</v>
      </c>
      <c r="L491" s="59"/>
      <c r="M491" s="194" t="s">
        <v>24</v>
      </c>
      <c r="N491" s="195" t="s">
        <v>52</v>
      </c>
      <c r="O491" s="40"/>
      <c r="P491" s="196">
        <f>O491*H491</f>
        <v>0</v>
      </c>
      <c r="Q491" s="196">
        <v>1.2E-2</v>
      </c>
      <c r="R491" s="196">
        <f>Q491*H491</f>
        <v>1.224</v>
      </c>
      <c r="S491" s="196">
        <v>0</v>
      </c>
      <c r="T491" s="197">
        <f>S491*H491</f>
        <v>0</v>
      </c>
      <c r="AR491" s="22" t="s">
        <v>233</v>
      </c>
      <c r="AT491" s="22" t="s">
        <v>156</v>
      </c>
      <c r="AU491" s="22" t="s">
        <v>162</v>
      </c>
      <c r="AY491" s="22" t="s">
        <v>154</v>
      </c>
      <c r="BE491" s="198">
        <f>IF(N491="základní",J491,0)</f>
        <v>0</v>
      </c>
      <c r="BF491" s="198">
        <f>IF(N491="snížená",J491,0)</f>
        <v>0</v>
      </c>
      <c r="BG491" s="198">
        <f>IF(N491="zákl. přenesená",J491,0)</f>
        <v>0</v>
      </c>
      <c r="BH491" s="198">
        <f>IF(N491="sníž. přenesená",J491,0)</f>
        <v>0</v>
      </c>
      <c r="BI491" s="198">
        <f>IF(N491="nulová",J491,0)</f>
        <v>0</v>
      </c>
      <c r="BJ491" s="22" t="s">
        <v>162</v>
      </c>
      <c r="BK491" s="198">
        <f>ROUND(I491*H491,2)</f>
        <v>0</v>
      </c>
      <c r="BL491" s="22" t="s">
        <v>233</v>
      </c>
      <c r="BM491" s="22" t="s">
        <v>1040</v>
      </c>
    </row>
    <row r="492" spans="2:65" s="11" customFormat="1" ht="13.5">
      <c r="B492" s="199"/>
      <c r="C492" s="200"/>
      <c r="D492" s="201" t="s">
        <v>164</v>
      </c>
      <c r="E492" s="202" t="s">
        <v>24</v>
      </c>
      <c r="F492" s="203" t="s">
        <v>1041</v>
      </c>
      <c r="G492" s="200"/>
      <c r="H492" s="204">
        <v>102</v>
      </c>
      <c r="I492" s="205"/>
      <c r="J492" s="200"/>
      <c r="K492" s="200"/>
      <c r="L492" s="206"/>
      <c r="M492" s="207"/>
      <c r="N492" s="208"/>
      <c r="O492" s="208"/>
      <c r="P492" s="208"/>
      <c r="Q492" s="208"/>
      <c r="R492" s="208"/>
      <c r="S492" s="208"/>
      <c r="T492" s="209"/>
      <c r="AT492" s="210" t="s">
        <v>164</v>
      </c>
      <c r="AU492" s="210" t="s">
        <v>162</v>
      </c>
      <c r="AV492" s="11" t="s">
        <v>162</v>
      </c>
      <c r="AW492" s="11" t="s">
        <v>166</v>
      </c>
      <c r="AX492" s="11" t="s">
        <v>80</v>
      </c>
      <c r="AY492" s="210" t="s">
        <v>154</v>
      </c>
    </row>
    <row r="493" spans="2:65" s="12" customFormat="1" ht="13.5">
      <c r="B493" s="211"/>
      <c r="C493" s="212"/>
      <c r="D493" s="213" t="s">
        <v>164</v>
      </c>
      <c r="E493" s="214" t="s">
        <v>24</v>
      </c>
      <c r="F493" s="215" t="s">
        <v>167</v>
      </c>
      <c r="G493" s="212"/>
      <c r="H493" s="216">
        <v>102</v>
      </c>
      <c r="I493" s="217"/>
      <c r="J493" s="212"/>
      <c r="K493" s="212"/>
      <c r="L493" s="218"/>
      <c r="M493" s="219"/>
      <c r="N493" s="220"/>
      <c r="O493" s="220"/>
      <c r="P493" s="220"/>
      <c r="Q493" s="220"/>
      <c r="R493" s="220"/>
      <c r="S493" s="220"/>
      <c r="T493" s="221"/>
      <c r="AT493" s="222" t="s">
        <v>164</v>
      </c>
      <c r="AU493" s="222" t="s">
        <v>162</v>
      </c>
      <c r="AV493" s="12" t="s">
        <v>161</v>
      </c>
      <c r="AW493" s="12" t="s">
        <v>166</v>
      </c>
      <c r="AX493" s="12" t="s">
        <v>25</v>
      </c>
      <c r="AY493" s="222" t="s">
        <v>154</v>
      </c>
    </row>
    <row r="494" spans="2:65" s="1" customFormat="1" ht="22.5" customHeight="1">
      <c r="B494" s="39"/>
      <c r="C494" s="187" t="s">
        <v>1042</v>
      </c>
      <c r="D494" s="187" t="s">
        <v>156</v>
      </c>
      <c r="E494" s="188" t="s">
        <v>1043</v>
      </c>
      <c r="F494" s="189" t="s">
        <v>1044</v>
      </c>
      <c r="G494" s="190" t="s">
        <v>197</v>
      </c>
      <c r="H494" s="191">
        <v>209</v>
      </c>
      <c r="I494" s="192"/>
      <c r="J494" s="193">
        <f>ROUND(I494*H494,2)</f>
        <v>0</v>
      </c>
      <c r="K494" s="189" t="s">
        <v>160</v>
      </c>
      <c r="L494" s="59"/>
      <c r="M494" s="194" t="s">
        <v>24</v>
      </c>
      <c r="N494" s="195" t="s">
        <v>52</v>
      </c>
      <c r="O494" s="40"/>
      <c r="P494" s="196">
        <f>O494*H494</f>
        <v>0</v>
      </c>
      <c r="Q494" s="196">
        <v>2.9999999999999997E-4</v>
      </c>
      <c r="R494" s="196">
        <f>Q494*H494</f>
        <v>6.2699999999999992E-2</v>
      </c>
      <c r="S494" s="196">
        <v>0</v>
      </c>
      <c r="T494" s="197">
        <f>S494*H494</f>
        <v>0</v>
      </c>
      <c r="AR494" s="22" t="s">
        <v>233</v>
      </c>
      <c r="AT494" s="22" t="s">
        <v>156</v>
      </c>
      <c r="AU494" s="22" t="s">
        <v>162</v>
      </c>
      <c r="AY494" s="22" t="s">
        <v>154</v>
      </c>
      <c r="BE494" s="198">
        <f>IF(N494="základní",J494,0)</f>
        <v>0</v>
      </c>
      <c r="BF494" s="198">
        <f>IF(N494="snížená",J494,0)</f>
        <v>0</v>
      </c>
      <c r="BG494" s="198">
        <f>IF(N494="zákl. přenesená",J494,0)</f>
        <v>0</v>
      </c>
      <c r="BH494" s="198">
        <f>IF(N494="sníž. přenesená",J494,0)</f>
        <v>0</v>
      </c>
      <c r="BI494" s="198">
        <f>IF(N494="nulová",J494,0)</f>
        <v>0</v>
      </c>
      <c r="BJ494" s="22" t="s">
        <v>162</v>
      </c>
      <c r="BK494" s="198">
        <f>ROUND(I494*H494,2)</f>
        <v>0</v>
      </c>
      <c r="BL494" s="22" t="s">
        <v>233</v>
      </c>
      <c r="BM494" s="22" t="s">
        <v>1045</v>
      </c>
    </row>
    <row r="495" spans="2:65" s="11" customFormat="1" ht="13.5">
      <c r="B495" s="199"/>
      <c r="C495" s="200"/>
      <c r="D495" s="201" t="s">
        <v>164</v>
      </c>
      <c r="E495" s="202" t="s">
        <v>24</v>
      </c>
      <c r="F495" s="203" t="s">
        <v>1046</v>
      </c>
      <c r="G495" s="200"/>
      <c r="H495" s="204">
        <v>62.68</v>
      </c>
      <c r="I495" s="205"/>
      <c r="J495" s="200"/>
      <c r="K495" s="200"/>
      <c r="L495" s="206"/>
      <c r="M495" s="207"/>
      <c r="N495" s="208"/>
      <c r="O495" s="208"/>
      <c r="P495" s="208"/>
      <c r="Q495" s="208"/>
      <c r="R495" s="208"/>
      <c r="S495" s="208"/>
      <c r="T495" s="209"/>
      <c r="AT495" s="210" t="s">
        <v>164</v>
      </c>
      <c r="AU495" s="210" t="s">
        <v>162</v>
      </c>
      <c r="AV495" s="11" t="s">
        <v>162</v>
      </c>
      <c r="AW495" s="11" t="s">
        <v>166</v>
      </c>
      <c r="AX495" s="11" t="s">
        <v>80</v>
      </c>
      <c r="AY495" s="210" t="s">
        <v>154</v>
      </c>
    </row>
    <row r="496" spans="2:65" s="11" customFormat="1" ht="13.5">
      <c r="B496" s="199"/>
      <c r="C496" s="200"/>
      <c r="D496" s="201" t="s">
        <v>164</v>
      </c>
      <c r="E496" s="202" t="s">
        <v>24</v>
      </c>
      <c r="F496" s="203" t="s">
        <v>1047</v>
      </c>
      <c r="G496" s="200"/>
      <c r="H496" s="204">
        <v>75.819999999999993</v>
      </c>
      <c r="I496" s="205"/>
      <c r="J496" s="200"/>
      <c r="K496" s="200"/>
      <c r="L496" s="206"/>
      <c r="M496" s="207"/>
      <c r="N496" s="208"/>
      <c r="O496" s="208"/>
      <c r="P496" s="208"/>
      <c r="Q496" s="208"/>
      <c r="R496" s="208"/>
      <c r="S496" s="208"/>
      <c r="T496" s="209"/>
      <c r="AT496" s="210" t="s">
        <v>164</v>
      </c>
      <c r="AU496" s="210" t="s">
        <v>162</v>
      </c>
      <c r="AV496" s="11" t="s">
        <v>162</v>
      </c>
      <c r="AW496" s="11" t="s">
        <v>166</v>
      </c>
      <c r="AX496" s="11" t="s">
        <v>80</v>
      </c>
      <c r="AY496" s="210" t="s">
        <v>154</v>
      </c>
    </row>
    <row r="497" spans="2:65" s="11" customFormat="1" ht="13.5">
      <c r="B497" s="199"/>
      <c r="C497" s="200"/>
      <c r="D497" s="201" t="s">
        <v>164</v>
      </c>
      <c r="E497" s="202" t="s">
        <v>24</v>
      </c>
      <c r="F497" s="203" t="s">
        <v>1048</v>
      </c>
      <c r="G497" s="200"/>
      <c r="H497" s="204">
        <v>70.5</v>
      </c>
      <c r="I497" s="205"/>
      <c r="J497" s="200"/>
      <c r="K497" s="200"/>
      <c r="L497" s="206"/>
      <c r="M497" s="207"/>
      <c r="N497" s="208"/>
      <c r="O497" s="208"/>
      <c r="P497" s="208"/>
      <c r="Q497" s="208"/>
      <c r="R497" s="208"/>
      <c r="S497" s="208"/>
      <c r="T497" s="209"/>
      <c r="AT497" s="210" t="s">
        <v>164</v>
      </c>
      <c r="AU497" s="210" t="s">
        <v>162</v>
      </c>
      <c r="AV497" s="11" t="s">
        <v>162</v>
      </c>
      <c r="AW497" s="11" t="s">
        <v>166</v>
      </c>
      <c r="AX497" s="11" t="s">
        <v>80</v>
      </c>
      <c r="AY497" s="210" t="s">
        <v>154</v>
      </c>
    </row>
    <row r="498" spans="2:65" s="12" customFormat="1" ht="13.5">
      <c r="B498" s="211"/>
      <c r="C498" s="212"/>
      <c r="D498" s="213" t="s">
        <v>164</v>
      </c>
      <c r="E498" s="214" t="s">
        <v>24</v>
      </c>
      <c r="F498" s="215" t="s">
        <v>167</v>
      </c>
      <c r="G498" s="212"/>
      <c r="H498" s="216">
        <v>209</v>
      </c>
      <c r="I498" s="217"/>
      <c r="J498" s="212"/>
      <c r="K498" s="212"/>
      <c r="L498" s="218"/>
      <c r="M498" s="219"/>
      <c r="N498" s="220"/>
      <c r="O498" s="220"/>
      <c r="P498" s="220"/>
      <c r="Q498" s="220"/>
      <c r="R498" s="220"/>
      <c r="S498" s="220"/>
      <c r="T498" s="221"/>
      <c r="AT498" s="222" t="s">
        <v>164</v>
      </c>
      <c r="AU498" s="222" t="s">
        <v>162</v>
      </c>
      <c r="AV498" s="12" t="s">
        <v>161</v>
      </c>
      <c r="AW498" s="12" t="s">
        <v>166</v>
      </c>
      <c r="AX498" s="12" t="s">
        <v>25</v>
      </c>
      <c r="AY498" s="222" t="s">
        <v>154</v>
      </c>
    </row>
    <row r="499" spans="2:65" s="1" customFormat="1" ht="22.5" customHeight="1">
      <c r="B499" s="39"/>
      <c r="C499" s="226" t="s">
        <v>1049</v>
      </c>
      <c r="D499" s="226" t="s">
        <v>211</v>
      </c>
      <c r="E499" s="227" t="s">
        <v>1050</v>
      </c>
      <c r="F499" s="228" t="s">
        <v>1051</v>
      </c>
      <c r="G499" s="229" t="s">
        <v>197</v>
      </c>
      <c r="H499" s="230">
        <v>229.9</v>
      </c>
      <c r="I499" s="231"/>
      <c r="J499" s="232">
        <f>ROUND(I499*H499,2)</f>
        <v>0</v>
      </c>
      <c r="K499" s="228" t="s">
        <v>24</v>
      </c>
      <c r="L499" s="233"/>
      <c r="M499" s="234" t="s">
        <v>24</v>
      </c>
      <c r="N499" s="235" t="s">
        <v>52</v>
      </c>
      <c r="O499" s="40"/>
      <c r="P499" s="196">
        <f>O499*H499</f>
        <v>0</v>
      </c>
      <c r="Q499" s="196">
        <v>2.9499999999999999E-3</v>
      </c>
      <c r="R499" s="196">
        <f>Q499*H499</f>
        <v>0.67820499999999995</v>
      </c>
      <c r="S499" s="196">
        <v>0</v>
      </c>
      <c r="T499" s="197">
        <f>S499*H499</f>
        <v>0</v>
      </c>
      <c r="AR499" s="22" t="s">
        <v>307</v>
      </c>
      <c r="AT499" s="22" t="s">
        <v>211</v>
      </c>
      <c r="AU499" s="22" t="s">
        <v>162</v>
      </c>
      <c r="AY499" s="22" t="s">
        <v>154</v>
      </c>
      <c r="BE499" s="198">
        <f>IF(N499="základní",J499,0)</f>
        <v>0</v>
      </c>
      <c r="BF499" s="198">
        <f>IF(N499="snížená",J499,0)</f>
        <v>0</v>
      </c>
      <c r="BG499" s="198">
        <f>IF(N499="zákl. přenesená",J499,0)</f>
        <v>0</v>
      </c>
      <c r="BH499" s="198">
        <f>IF(N499="sníž. přenesená",J499,0)</f>
        <v>0</v>
      </c>
      <c r="BI499" s="198">
        <f>IF(N499="nulová",J499,0)</f>
        <v>0</v>
      </c>
      <c r="BJ499" s="22" t="s">
        <v>162</v>
      </c>
      <c r="BK499" s="198">
        <f>ROUND(I499*H499,2)</f>
        <v>0</v>
      </c>
      <c r="BL499" s="22" t="s">
        <v>233</v>
      </c>
      <c r="BM499" s="22" t="s">
        <v>1052</v>
      </c>
    </row>
    <row r="500" spans="2:65" s="11" customFormat="1" ht="13.5">
      <c r="B500" s="199"/>
      <c r="C500" s="200"/>
      <c r="D500" s="213" t="s">
        <v>164</v>
      </c>
      <c r="E500" s="200"/>
      <c r="F500" s="239" t="s">
        <v>1053</v>
      </c>
      <c r="G500" s="200"/>
      <c r="H500" s="240">
        <v>229.9</v>
      </c>
      <c r="I500" s="205"/>
      <c r="J500" s="200"/>
      <c r="K500" s="200"/>
      <c r="L500" s="206"/>
      <c r="M500" s="207"/>
      <c r="N500" s="208"/>
      <c r="O500" s="208"/>
      <c r="P500" s="208"/>
      <c r="Q500" s="208"/>
      <c r="R500" s="208"/>
      <c r="S500" s="208"/>
      <c r="T500" s="209"/>
      <c r="AT500" s="210" t="s">
        <v>164</v>
      </c>
      <c r="AU500" s="210" t="s">
        <v>162</v>
      </c>
      <c r="AV500" s="11" t="s">
        <v>162</v>
      </c>
      <c r="AW500" s="11" t="s">
        <v>6</v>
      </c>
      <c r="AX500" s="11" t="s">
        <v>25</v>
      </c>
      <c r="AY500" s="210" t="s">
        <v>154</v>
      </c>
    </row>
    <row r="501" spans="2:65" s="1" customFormat="1" ht="31.5" customHeight="1">
      <c r="B501" s="39"/>
      <c r="C501" s="187" t="s">
        <v>1054</v>
      </c>
      <c r="D501" s="187" t="s">
        <v>156</v>
      </c>
      <c r="E501" s="188" t="s">
        <v>1055</v>
      </c>
      <c r="F501" s="189" t="s">
        <v>1056</v>
      </c>
      <c r="G501" s="190" t="s">
        <v>254</v>
      </c>
      <c r="H501" s="191">
        <v>1.9650000000000001</v>
      </c>
      <c r="I501" s="192"/>
      <c r="J501" s="193">
        <f>ROUND(I501*H501,2)</f>
        <v>0</v>
      </c>
      <c r="K501" s="189" t="s">
        <v>160</v>
      </c>
      <c r="L501" s="59"/>
      <c r="M501" s="194" t="s">
        <v>24</v>
      </c>
      <c r="N501" s="195" t="s">
        <v>52</v>
      </c>
      <c r="O501" s="40"/>
      <c r="P501" s="196">
        <f>O501*H501</f>
        <v>0</v>
      </c>
      <c r="Q501" s="196">
        <v>0</v>
      </c>
      <c r="R501" s="196">
        <f>Q501*H501</f>
        <v>0</v>
      </c>
      <c r="S501" s="196">
        <v>0</v>
      </c>
      <c r="T501" s="197">
        <f>S501*H501</f>
        <v>0</v>
      </c>
      <c r="AR501" s="22" t="s">
        <v>233</v>
      </c>
      <c r="AT501" s="22" t="s">
        <v>156</v>
      </c>
      <c r="AU501" s="22" t="s">
        <v>162</v>
      </c>
      <c r="AY501" s="22" t="s">
        <v>154</v>
      </c>
      <c r="BE501" s="198">
        <f>IF(N501="základní",J501,0)</f>
        <v>0</v>
      </c>
      <c r="BF501" s="198">
        <f>IF(N501="snížená",J501,0)</f>
        <v>0</v>
      </c>
      <c r="BG501" s="198">
        <f>IF(N501="zákl. přenesená",J501,0)</f>
        <v>0</v>
      </c>
      <c r="BH501" s="198">
        <f>IF(N501="sníž. přenesená",J501,0)</f>
        <v>0</v>
      </c>
      <c r="BI501" s="198">
        <f>IF(N501="nulová",J501,0)</f>
        <v>0</v>
      </c>
      <c r="BJ501" s="22" t="s">
        <v>162</v>
      </c>
      <c r="BK501" s="198">
        <f>ROUND(I501*H501,2)</f>
        <v>0</v>
      </c>
      <c r="BL501" s="22" t="s">
        <v>233</v>
      </c>
      <c r="BM501" s="22" t="s">
        <v>1057</v>
      </c>
    </row>
    <row r="502" spans="2:65" s="10" customFormat="1" ht="29.85" customHeight="1">
      <c r="B502" s="170"/>
      <c r="C502" s="171"/>
      <c r="D502" s="184" t="s">
        <v>79</v>
      </c>
      <c r="E502" s="185" t="s">
        <v>1058</v>
      </c>
      <c r="F502" s="185" t="s">
        <v>1059</v>
      </c>
      <c r="G502" s="171"/>
      <c r="H502" s="171"/>
      <c r="I502" s="174"/>
      <c r="J502" s="186">
        <f>BK502</f>
        <v>0</v>
      </c>
      <c r="K502" s="171"/>
      <c r="L502" s="176"/>
      <c r="M502" s="177"/>
      <c r="N502" s="178"/>
      <c r="O502" s="178"/>
      <c r="P502" s="179">
        <f>SUM(P503:P506)</f>
        <v>0</v>
      </c>
      <c r="Q502" s="178"/>
      <c r="R502" s="179">
        <f>SUM(R503:R506)</f>
        <v>0.34141016000000002</v>
      </c>
      <c r="S502" s="178"/>
      <c r="T502" s="180">
        <f>SUM(T503:T506)</f>
        <v>0</v>
      </c>
      <c r="AR502" s="181" t="s">
        <v>162</v>
      </c>
      <c r="AT502" s="182" t="s">
        <v>79</v>
      </c>
      <c r="AU502" s="182" t="s">
        <v>25</v>
      </c>
      <c r="AY502" s="181" t="s">
        <v>154</v>
      </c>
      <c r="BK502" s="183">
        <f>SUM(BK503:BK506)</f>
        <v>0</v>
      </c>
    </row>
    <row r="503" spans="2:65" s="1" customFormat="1" ht="22.5" customHeight="1">
      <c r="B503" s="39"/>
      <c r="C503" s="187" t="s">
        <v>1060</v>
      </c>
      <c r="D503" s="187" t="s">
        <v>156</v>
      </c>
      <c r="E503" s="188" t="s">
        <v>1061</v>
      </c>
      <c r="F503" s="189" t="s">
        <v>1062</v>
      </c>
      <c r="G503" s="190" t="s">
        <v>197</v>
      </c>
      <c r="H503" s="191">
        <v>742.19600000000003</v>
      </c>
      <c r="I503" s="192"/>
      <c r="J503" s="193">
        <f>ROUND(I503*H503,2)</f>
        <v>0</v>
      </c>
      <c r="K503" s="189" t="s">
        <v>160</v>
      </c>
      <c r="L503" s="59"/>
      <c r="M503" s="194" t="s">
        <v>24</v>
      </c>
      <c r="N503" s="195" t="s">
        <v>52</v>
      </c>
      <c r="O503" s="40"/>
      <c r="P503" s="196">
        <f>O503*H503</f>
        <v>0</v>
      </c>
      <c r="Q503" s="196">
        <v>2.0000000000000001E-4</v>
      </c>
      <c r="R503" s="196">
        <f>Q503*H503</f>
        <v>0.14843920000000002</v>
      </c>
      <c r="S503" s="196">
        <v>0</v>
      </c>
      <c r="T503" s="197">
        <f>S503*H503</f>
        <v>0</v>
      </c>
      <c r="AR503" s="22" t="s">
        <v>233</v>
      </c>
      <c r="AT503" s="22" t="s">
        <v>156</v>
      </c>
      <c r="AU503" s="22" t="s">
        <v>162</v>
      </c>
      <c r="AY503" s="22" t="s">
        <v>154</v>
      </c>
      <c r="BE503" s="198">
        <f>IF(N503="základní",J503,0)</f>
        <v>0</v>
      </c>
      <c r="BF503" s="198">
        <f>IF(N503="snížená",J503,0)</f>
        <v>0</v>
      </c>
      <c r="BG503" s="198">
        <f>IF(N503="zákl. přenesená",J503,0)</f>
        <v>0</v>
      </c>
      <c r="BH503" s="198">
        <f>IF(N503="sníž. přenesená",J503,0)</f>
        <v>0</v>
      </c>
      <c r="BI503" s="198">
        <f>IF(N503="nulová",J503,0)</f>
        <v>0</v>
      </c>
      <c r="BJ503" s="22" t="s">
        <v>162</v>
      </c>
      <c r="BK503" s="198">
        <f>ROUND(I503*H503,2)</f>
        <v>0</v>
      </c>
      <c r="BL503" s="22" t="s">
        <v>233</v>
      </c>
      <c r="BM503" s="22" t="s">
        <v>1063</v>
      </c>
    </row>
    <row r="504" spans="2:65" s="11" customFormat="1" ht="13.5">
      <c r="B504" s="199"/>
      <c r="C504" s="200"/>
      <c r="D504" s="201" t="s">
        <v>164</v>
      </c>
      <c r="E504" s="202" t="s">
        <v>24</v>
      </c>
      <c r="F504" s="203" t="s">
        <v>1064</v>
      </c>
      <c r="G504" s="200"/>
      <c r="H504" s="204">
        <v>742.19600000000003</v>
      </c>
      <c r="I504" s="205"/>
      <c r="J504" s="200"/>
      <c r="K504" s="200"/>
      <c r="L504" s="206"/>
      <c r="M504" s="207"/>
      <c r="N504" s="208"/>
      <c r="O504" s="208"/>
      <c r="P504" s="208"/>
      <c r="Q504" s="208"/>
      <c r="R504" s="208"/>
      <c r="S504" s="208"/>
      <c r="T504" s="209"/>
      <c r="AT504" s="210" t="s">
        <v>164</v>
      </c>
      <c r="AU504" s="210" t="s">
        <v>162</v>
      </c>
      <c r="AV504" s="11" t="s">
        <v>162</v>
      </c>
      <c r="AW504" s="11" t="s">
        <v>166</v>
      </c>
      <c r="AX504" s="11" t="s">
        <v>80</v>
      </c>
      <c r="AY504" s="210" t="s">
        <v>154</v>
      </c>
    </row>
    <row r="505" spans="2:65" s="12" customFormat="1" ht="13.5">
      <c r="B505" s="211"/>
      <c r="C505" s="212"/>
      <c r="D505" s="213" t="s">
        <v>164</v>
      </c>
      <c r="E505" s="214" t="s">
        <v>24</v>
      </c>
      <c r="F505" s="215" t="s">
        <v>167</v>
      </c>
      <c r="G505" s="212"/>
      <c r="H505" s="216">
        <v>742.19600000000003</v>
      </c>
      <c r="I505" s="217"/>
      <c r="J505" s="212"/>
      <c r="K505" s="212"/>
      <c r="L505" s="218"/>
      <c r="M505" s="219"/>
      <c r="N505" s="220"/>
      <c r="O505" s="220"/>
      <c r="P505" s="220"/>
      <c r="Q505" s="220"/>
      <c r="R505" s="220"/>
      <c r="S505" s="220"/>
      <c r="T505" s="221"/>
      <c r="AT505" s="222" t="s">
        <v>164</v>
      </c>
      <c r="AU505" s="222" t="s">
        <v>162</v>
      </c>
      <c r="AV505" s="12" t="s">
        <v>161</v>
      </c>
      <c r="AW505" s="12" t="s">
        <v>166</v>
      </c>
      <c r="AX505" s="12" t="s">
        <v>25</v>
      </c>
      <c r="AY505" s="222" t="s">
        <v>154</v>
      </c>
    </row>
    <row r="506" spans="2:65" s="1" customFormat="1" ht="31.5" customHeight="1">
      <c r="B506" s="39"/>
      <c r="C506" s="187" t="s">
        <v>1065</v>
      </c>
      <c r="D506" s="187" t="s">
        <v>156</v>
      </c>
      <c r="E506" s="188" t="s">
        <v>1066</v>
      </c>
      <c r="F506" s="189" t="s">
        <v>1067</v>
      </c>
      <c r="G506" s="190" t="s">
        <v>197</v>
      </c>
      <c r="H506" s="191">
        <v>742.19600000000003</v>
      </c>
      <c r="I506" s="192"/>
      <c r="J506" s="193">
        <f>ROUND(I506*H506,2)</f>
        <v>0</v>
      </c>
      <c r="K506" s="189" t="s">
        <v>160</v>
      </c>
      <c r="L506" s="59"/>
      <c r="M506" s="194" t="s">
        <v>24</v>
      </c>
      <c r="N506" s="195" t="s">
        <v>52</v>
      </c>
      <c r="O506" s="40"/>
      <c r="P506" s="196">
        <f>O506*H506</f>
        <v>0</v>
      </c>
      <c r="Q506" s="196">
        <v>2.5999999999999998E-4</v>
      </c>
      <c r="R506" s="196">
        <f>Q506*H506</f>
        <v>0.19297096</v>
      </c>
      <c r="S506" s="196">
        <v>0</v>
      </c>
      <c r="T506" s="197">
        <f>S506*H506</f>
        <v>0</v>
      </c>
      <c r="AR506" s="22" t="s">
        <v>233</v>
      </c>
      <c r="AT506" s="22" t="s">
        <v>156</v>
      </c>
      <c r="AU506" s="22" t="s">
        <v>162</v>
      </c>
      <c r="AY506" s="22" t="s">
        <v>154</v>
      </c>
      <c r="BE506" s="198">
        <f>IF(N506="základní",J506,0)</f>
        <v>0</v>
      </c>
      <c r="BF506" s="198">
        <f>IF(N506="snížená",J506,0)</f>
        <v>0</v>
      </c>
      <c r="BG506" s="198">
        <f>IF(N506="zákl. přenesená",J506,0)</f>
        <v>0</v>
      </c>
      <c r="BH506" s="198">
        <f>IF(N506="sníž. přenesená",J506,0)</f>
        <v>0</v>
      </c>
      <c r="BI506" s="198">
        <f>IF(N506="nulová",J506,0)</f>
        <v>0</v>
      </c>
      <c r="BJ506" s="22" t="s">
        <v>162</v>
      </c>
      <c r="BK506" s="198">
        <f>ROUND(I506*H506,2)</f>
        <v>0</v>
      </c>
      <c r="BL506" s="22" t="s">
        <v>233</v>
      </c>
      <c r="BM506" s="22" t="s">
        <v>1068</v>
      </c>
    </row>
    <row r="507" spans="2:65" s="10" customFormat="1" ht="29.85" customHeight="1">
      <c r="B507" s="170"/>
      <c r="C507" s="171"/>
      <c r="D507" s="184" t="s">
        <v>79</v>
      </c>
      <c r="E507" s="185" t="s">
        <v>1069</v>
      </c>
      <c r="F507" s="185" t="s">
        <v>1070</v>
      </c>
      <c r="G507" s="171"/>
      <c r="H507" s="171"/>
      <c r="I507" s="174"/>
      <c r="J507" s="186">
        <f>BK507</f>
        <v>0</v>
      </c>
      <c r="K507" s="171"/>
      <c r="L507" s="176"/>
      <c r="M507" s="177"/>
      <c r="N507" s="178"/>
      <c r="O507" s="178"/>
      <c r="P507" s="179">
        <f>SUM(P508:P510)</f>
        <v>0</v>
      </c>
      <c r="Q507" s="178"/>
      <c r="R507" s="179">
        <f>SUM(R508:R510)</f>
        <v>6.6536960000000006E-2</v>
      </c>
      <c r="S507" s="178"/>
      <c r="T507" s="180">
        <f>SUM(T508:T510)</f>
        <v>0</v>
      </c>
      <c r="AR507" s="181" t="s">
        <v>162</v>
      </c>
      <c r="AT507" s="182" t="s">
        <v>79</v>
      </c>
      <c r="AU507" s="182" t="s">
        <v>25</v>
      </c>
      <c r="AY507" s="181" t="s">
        <v>154</v>
      </c>
      <c r="BK507" s="183">
        <f>SUM(BK508:BK510)</f>
        <v>0</v>
      </c>
    </row>
    <row r="508" spans="2:65" s="1" customFormat="1" ht="31.5" customHeight="1">
      <c r="B508" s="39"/>
      <c r="C508" s="187" t="s">
        <v>1071</v>
      </c>
      <c r="D508" s="187" t="s">
        <v>156</v>
      </c>
      <c r="E508" s="188" t="s">
        <v>1072</v>
      </c>
      <c r="F508" s="189" t="s">
        <v>1073</v>
      </c>
      <c r="G508" s="190" t="s">
        <v>197</v>
      </c>
      <c r="H508" s="191">
        <v>35.392000000000003</v>
      </c>
      <c r="I508" s="192"/>
      <c r="J508" s="193">
        <f>ROUND(I508*H508,2)</f>
        <v>0</v>
      </c>
      <c r="K508" s="189" t="s">
        <v>160</v>
      </c>
      <c r="L508" s="59"/>
      <c r="M508" s="194" t="s">
        <v>24</v>
      </c>
      <c r="N508" s="195" t="s">
        <v>52</v>
      </c>
      <c r="O508" s="40"/>
      <c r="P508" s="196">
        <f>O508*H508</f>
        <v>0</v>
      </c>
      <c r="Q508" s="196">
        <v>0</v>
      </c>
      <c r="R508" s="196">
        <f>Q508*H508</f>
        <v>0</v>
      </c>
      <c r="S508" s="196">
        <v>0</v>
      </c>
      <c r="T508" s="197">
        <f>S508*H508</f>
        <v>0</v>
      </c>
      <c r="AR508" s="22" t="s">
        <v>233</v>
      </c>
      <c r="AT508" s="22" t="s">
        <v>156</v>
      </c>
      <c r="AU508" s="22" t="s">
        <v>162</v>
      </c>
      <c r="AY508" s="22" t="s">
        <v>154</v>
      </c>
      <c r="BE508" s="198">
        <f>IF(N508="základní",J508,0)</f>
        <v>0</v>
      </c>
      <c r="BF508" s="198">
        <f>IF(N508="snížená",J508,0)</f>
        <v>0</v>
      </c>
      <c r="BG508" s="198">
        <f>IF(N508="zákl. přenesená",J508,0)</f>
        <v>0</v>
      </c>
      <c r="BH508" s="198">
        <f>IF(N508="sníž. přenesená",J508,0)</f>
        <v>0</v>
      </c>
      <c r="BI508" s="198">
        <f>IF(N508="nulová",J508,0)</f>
        <v>0</v>
      </c>
      <c r="BJ508" s="22" t="s">
        <v>162</v>
      </c>
      <c r="BK508" s="198">
        <f>ROUND(I508*H508,2)</f>
        <v>0</v>
      </c>
      <c r="BL508" s="22" t="s">
        <v>233</v>
      </c>
      <c r="BM508" s="22" t="s">
        <v>1074</v>
      </c>
    </row>
    <row r="509" spans="2:65" s="1" customFormat="1" ht="22.5" customHeight="1">
      <c r="B509" s="39"/>
      <c r="C509" s="226" t="s">
        <v>1075</v>
      </c>
      <c r="D509" s="226" t="s">
        <v>211</v>
      </c>
      <c r="E509" s="227" t="s">
        <v>1076</v>
      </c>
      <c r="F509" s="228" t="s">
        <v>1077</v>
      </c>
      <c r="G509" s="229" t="s">
        <v>197</v>
      </c>
      <c r="H509" s="230">
        <v>35.392000000000003</v>
      </c>
      <c r="I509" s="231"/>
      <c r="J509" s="232">
        <f>ROUND(I509*H509,2)</f>
        <v>0</v>
      </c>
      <c r="K509" s="228" t="s">
        <v>24</v>
      </c>
      <c r="L509" s="233"/>
      <c r="M509" s="234" t="s">
        <v>24</v>
      </c>
      <c r="N509" s="235" t="s">
        <v>52</v>
      </c>
      <c r="O509" s="40"/>
      <c r="P509" s="196">
        <f>O509*H509</f>
        <v>0</v>
      </c>
      <c r="Q509" s="196">
        <v>1.8799999999999999E-3</v>
      </c>
      <c r="R509" s="196">
        <f>Q509*H509</f>
        <v>6.6536960000000006E-2</v>
      </c>
      <c r="S509" s="196">
        <v>0</v>
      </c>
      <c r="T509" s="197">
        <f>S509*H509</f>
        <v>0</v>
      </c>
      <c r="AR509" s="22" t="s">
        <v>307</v>
      </c>
      <c r="AT509" s="22" t="s">
        <v>211</v>
      </c>
      <c r="AU509" s="22" t="s">
        <v>162</v>
      </c>
      <c r="AY509" s="22" t="s">
        <v>154</v>
      </c>
      <c r="BE509" s="198">
        <f>IF(N509="základní",J509,0)</f>
        <v>0</v>
      </c>
      <c r="BF509" s="198">
        <f>IF(N509="snížená",J509,0)</f>
        <v>0</v>
      </c>
      <c r="BG509" s="198">
        <f>IF(N509="zákl. přenesená",J509,0)</f>
        <v>0</v>
      </c>
      <c r="BH509" s="198">
        <f>IF(N509="sníž. přenesená",J509,0)</f>
        <v>0</v>
      </c>
      <c r="BI509" s="198">
        <f>IF(N509="nulová",J509,0)</f>
        <v>0</v>
      </c>
      <c r="BJ509" s="22" t="s">
        <v>162</v>
      </c>
      <c r="BK509" s="198">
        <f>ROUND(I509*H509,2)</f>
        <v>0</v>
      </c>
      <c r="BL509" s="22" t="s">
        <v>233</v>
      </c>
      <c r="BM509" s="22" t="s">
        <v>1078</v>
      </c>
    </row>
    <row r="510" spans="2:65" s="1" customFormat="1" ht="31.5" customHeight="1">
      <c r="B510" s="39"/>
      <c r="C510" s="187" t="s">
        <v>1079</v>
      </c>
      <c r="D510" s="187" t="s">
        <v>156</v>
      </c>
      <c r="E510" s="188" t="s">
        <v>1080</v>
      </c>
      <c r="F510" s="189" t="s">
        <v>1081</v>
      </c>
      <c r="G510" s="190" t="s">
        <v>254</v>
      </c>
      <c r="H510" s="191">
        <v>6.7000000000000004E-2</v>
      </c>
      <c r="I510" s="192"/>
      <c r="J510" s="193">
        <f>ROUND(I510*H510,2)</f>
        <v>0</v>
      </c>
      <c r="K510" s="189" t="s">
        <v>160</v>
      </c>
      <c r="L510" s="59"/>
      <c r="M510" s="194" t="s">
        <v>24</v>
      </c>
      <c r="N510" s="195" t="s">
        <v>52</v>
      </c>
      <c r="O510" s="40"/>
      <c r="P510" s="196">
        <f>O510*H510</f>
        <v>0</v>
      </c>
      <c r="Q510" s="196">
        <v>0</v>
      </c>
      <c r="R510" s="196">
        <f>Q510*H510</f>
        <v>0</v>
      </c>
      <c r="S510" s="196">
        <v>0</v>
      </c>
      <c r="T510" s="197">
        <f>S510*H510</f>
        <v>0</v>
      </c>
      <c r="AR510" s="22" t="s">
        <v>233</v>
      </c>
      <c r="AT510" s="22" t="s">
        <v>156</v>
      </c>
      <c r="AU510" s="22" t="s">
        <v>162</v>
      </c>
      <c r="AY510" s="22" t="s">
        <v>154</v>
      </c>
      <c r="BE510" s="198">
        <f>IF(N510="základní",J510,0)</f>
        <v>0</v>
      </c>
      <c r="BF510" s="198">
        <f>IF(N510="snížená",J510,0)</f>
        <v>0</v>
      </c>
      <c r="BG510" s="198">
        <f>IF(N510="zákl. přenesená",J510,0)</f>
        <v>0</v>
      </c>
      <c r="BH510" s="198">
        <f>IF(N510="sníž. přenesená",J510,0)</f>
        <v>0</v>
      </c>
      <c r="BI510" s="198">
        <f>IF(N510="nulová",J510,0)</f>
        <v>0</v>
      </c>
      <c r="BJ510" s="22" t="s">
        <v>162</v>
      </c>
      <c r="BK510" s="198">
        <f>ROUND(I510*H510,2)</f>
        <v>0</v>
      </c>
      <c r="BL510" s="22" t="s">
        <v>233</v>
      </c>
      <c r="BM510" s="22" t="s">
        <v>1082</v>
      </c>
    </row>
    <row r="511" spans="2:65" s="10" customFormat="1" ht="37.35" customHeight="1">
      <c r="B511" s="170"/>
      <c r="C511" s="171"/>
      <c r="D511" s="172" t="s">
        <v>79</v>
      </c>
      <c r="E511" s="173" t="s">
        <v>1083</v>
      </c>
      <c r="F511" s="173" t="s">
        <v>1084</v>
      </c>
      <c r="G511" s="171"/>
      <c r="H511" s="171"/>
      <c r="I511" s="174"/>
      <c r="J511" s="175">
        <f>BK511</f>
        <v>0</v>
      </c>
      <c r="K511" s="171"/>
      <c r="L511" s="176"/>
      <c r="M511" s="177"/>
      <c r="N511" s="178"/>
      <c r="O511" s="178"/>
      <c r="P511" s="179">
        <f>P512+P515+P521+P524+P526</f>
        <v>0</v>
      </c>
      <c r="Q511" s="178"/>
      <c r="R511" s="179">
        <f>R512+R515+R521+R524+R526</f>
        <v>0</v>
      </c>
      <c r="S511" s="178"/>
      <c r="T511" s="180">
        <f>T512+T515+T521+T524+T526</f>
        <v>0</v>
      </c>
      <c r="AR511" s="181" t="s">
        <v>179</v>
      </c>
      <c r="AT511" s="182" t="s">
        <v>79</v>
      </c>
      <c r="AU511" s="182" t="s">
        <v>80</v>
      </c>
      <c r="AY511" s="181" t="s">
        <v>154</v>
      </c>
      <c r="BK511" s="183">
        <f>BK512+BK515+BK521+BK524+BK526</f>
        <v>0</v>
      </c>
    </row>
    <row r="512" spans="2:65" s="10" customFormat="1" ht="19.899999999999999" customHeight="1">
      <c r="B512" s="170"/>
      <c r="C512" s="171"/>
      <c r="D512" s="184" t="s">
        <v>79</v>
      </c>
      <c r="E512" s="185" t="s">
        <v>1085</v>
      </c>
      <c r="F512" s="185" t="s">
        <v>1086</v>
      </c>
      <c r="G512" s="171"/>
      <c r="H512" s="171"/>
      <c r="I512" s="174"/>
      <c r="J512" s="186">
        <f>BK512</f>
        <v>0</v>
      </c>
      <c r="K512" s="171"/>
      <c r="L512" s="176"/>
      <c r="M512" s="177"/>
      <c r="N512" s="178"/>
      <c r="O512" s="178"/>
      <c r="P512" s="179">
        <f>SUM(P513:P514)</f>
        <v>0</v>
      </c>
      <c r="Q512" s="178"/>
      <c r="R512" s="179">
        <f>SUM(R513:R514)</f>
        <v>0</v>
      </c>
      <c r="S512" s="178"/>
      <c r="T512" s="180">
        <f>SUM(T513:T514)</f>
        <v>0</v>
      </c>
      <c r="AR512" s="181" t="s">
        <v>179</v>
      </c>
      <c r="AT512" s="182" t="s">
        <v>79</v>
      </c>
      <c r="AU512" s="182" t="s">
        <v>25</v>
      </c>
      <c r="AY512" s="181" t="s">
        <v>154</v>
      </c>
      <c r="BK512" s="183">
        <f>SUM(BK513:BK514)</f>
        <v>0</v>
      </c>
    </row>
    <row r="513" spans="2:65" s="1" customFormat="1" ht="31.5" customHeight="1">
      <c r="B513" s="39"/>
      <c r="C513" s="187" t="s">
        <v>1087</v>
      </c>
      <c r="D513" s="187" t="s">
        <v>156</v>
      </c>
      <c r="E513" s="188" t="s">
        <v>1088</v>
      </c>
      <c r="F513" s="189" t="s">
        <v>1089</v>
      </c>
      <c r="G513" s="190" t="s">
        <v>1090</v>
      </c>
      <c r="H513" s="191">
        <v>1</v>
      </c>
      <c r="I513" s="192"/>
      <c r="J513" s="193">
        <f>ROUND(I513*H513,2)</f>
        <v>0</v>
      </c>
      <c r="K513" s="189" t="s">
        <v>160</v>
      </c>
      <c r="L513" s="59"/>
      <c r="M513" s="194" t="s">
        <v>24</v>
      </c>
      <c r="N513" s="195" t="s">
        <v>52</v>
      </c>
      <c r="O513" s="40"/>
      <c r="P513" s="196">
        <f>O513*H513</f>
        <v>0</v>
      </c>
      <c r="Q513" s="196">
        <v>0</v>
      </c>
      <c r="R513" s="196">
        <f>Q513*H513</f>
        <v>0</v>
      </c>
      <c r="S513" s="196">
        <v>0</v>
      </c>
      <c r="T513" s="197">
        <f>S513*H513</f>
        <v>0</v>
      </c>
      <c r="AR513" s="22" t="s">
        <v>1091</v>
      </c>
      <c r="AT513" s="22" t="s">
        <v>156</v>
      </c>
      <c r="AU513" s="22" t="s">
        <v>162</v>
      </c>
      <c r="AY513" s="22" t="s">
        <v>154</v>
      </c>
      <c r="BE513" s="198">
        <f>IF(N513="základní",J513,0)</f>
        <v>0</v>
      </c>
      <c r="BF513" s="198">
        <f>IF(N513="snížená",J513,0)</f>
        <v>0</v>
      </c>
      <c r="BG513" s="198">
        <f>IF(N513="zákl. přenesená",J513,0)</f>
        <v>0</v>
      </c>
      <c r="BH513" s="198">
        <f>IF(N513="sníž. přenesená",J513,0)</f>
        <v>0</v>
      </c>
      <c r="BI513" s="198">
        <f>IF(N513="nulová",J513,0)</f>
        <v>0</v>
      </c>
      <c r="BJ513" s="22" t="s">
        <v>162</v>
      </c>
      <c r="BK513" s="198">
        <f>ROUND(I513*H513,2)</f>
        <v>0</v>
      </c>
      <c r="BL513" s="22" t="s">
        <v>1091</v>
      </c>
      <c r="BM513" s="22" t="s">
        <v>1092</v>
      </c>
    </row>
    <row r="514" spans="2:65" s="1" customFormat="1" ht="31.5" customHeight="1">
      <c r="B514" s="39"/>
      <c r="C514" s="187" t="s">
        <v>1093</v>
      </c>
      <c r="D514" s="187" t="s">
        <v>156</v>
      </c>
      <c r="E514" s="188" t="s">
        <v>1094</v>
      </c>
      <c r="F514" s="189" t="s">
        <v>1095</v>
      </c>
      <c r="G514" s="190" t="s">
        <v>1090</v>
      </c>
      <c r="H514" s="191">
        <v>1</v>
      </c>
      <c r="I514" s="192"/>
      <c r="J514" s="193">
        <f>ROUND(I514*H514,2)</f>
        <v>0</v>
      </c>
      <c r="K514" s="189" t="s">
        <v>160</v>
      </c>
      <c r="L514" s="59"/>
      <c r="M514" s="194" t="s">
        <v>24</v>
      </c>
      <c r="N514" s="195" t="s">
        <v>52</v>
      </c>
      <c r="O514" s="40"/>
      <c r="P514" s="196">
        <f>O514*H514</f>
        <v>0</v>
      </c>
      <c r="Q514" s="196">
        <v>0</v>
      </c>
      <c r="R514" s="196">
        <f>Q514*H514</f>
        <v>0</v>
      </c>
      <c r="S514" s="196">
        <v>0</v>
      </c>
      <c r="T514" s="197">
        <f>S514*H514</f>
        <v>0</v>
      </c>
      <c r="AR514" s="22" t="s">
        <v>1091</v>
      </c>
      <c r="AT514" s="22" t="s">
        <v>156</v>
      </c>
      <c r="AU514" s="22" t="s">
        <v>162</v>
      </c>
      <c r="AY514" s="22" t="s">
        <v>154</v>
      </c>
      <c r="BE514" s="198">
        <f>IF(N514="základní",J514,0)</f>
        <v>0</v>
      </c>
      <c r="BF514" s="198">
        <f>IF(N514="snížená",J514,0)</f>
        <v>0</v>
      </c>
      <c r="BG514" s="198">
        <f>IF(N514="zákl. přenesená",J514,0)</f>
        <v>0</v>
      </c>
      <c r="BH514" s="198">
        <f>IF(N514="sníž. přenesená",J514,0)</f>
        <v>0</v>
      </c>
      <c r="BI514" s="198">
        <f>IF(N514="nulová",J514,0)</f>
        <v>0</v>
      </c>
      <c r="BJ514" s="22" t="s">
        <v>162</v>
      </c>
      <c r="BK514" s="198">
        <f>ROUND(I514*H514,2)</f>
        <v>0</v>
      </c>
      <c r="BL514" s="22" t="s">
        <v>1091</v>
      </c>
      <c r="BM514" s="22" t="s">
        <v>1096</v>
      </c>
    </row>
    <row r="515" spans="2:65" s="10" customFormat="1" ht="29.85" customHeight="1">
      <c r="B515" s="170"/>
      <c r="C515" s="171"/>
      <c r="D515" s="184" t="s">
        <v>79</v>
      </c>
      <c r="E515" s="185" t="s">
        <v>1097</v>
      </c>
      <c r="F515" s="185" t="s">
        <v>1098</v>
      </c>
      <c r="G515" s="171"/>
      <c r="H515" s="171"/>
      <c r="I515" s="174"/>
      <c r="J515" s="186">
        <f>BK515</f>
        <v>0</v>
      </c>
      <c r="K515" s="171"/>
      <c r="L515" s="176"/>
      <c r="M515" s="177"/>
      <c r="N515" s="178"/>
      <c r="O515" s="178"/>
      <c r="P515" s="179">
        <f>SUM(P516:P520)</f>
        <v>0</v>
      </c>
      <c r="Q515" s="178"/>
      <c r="R515" s="179">
        <f>SUM(R516:R520)</f>
        <v>0</v>
      </c>
      <c r="S515" s="178"/>
      <c r="T515" s="180">
        <f>SUM(T516:T520)</f>
        <v>0</v>
      </c>
      <c r="AR515" s="181" t="s">
        <v>179</v>
      </c>
      <c r="AT515" s="182" t="s">
        <v>79</v>
      </c>
      <c r="AU515" s="182" t="s">
        <v>25</v>
      </c>
      <c r="AY515" s="181" t="s">
        <v>154</v>
      </c>
      <c r="BK515" s="183">
        <f>SUM(BK516:BK520)</f>
        <v>0</v>
      </c>
    </row>
    <row r="516" spans="2:65" s="1" customFormat="1" ht="22.5" customHeight="1">
      <c r="B516" s="39"/>
      <c r="C516" s="187" t="s">
        <v>1099</v>
      </c>
      <c r="D516" s="187" t="s">
        <v>156</v>
      </c>
      <c r="E516" s="188" t="s">
        <v>1100</v>
      </c>
      <c r="F516" s="189" t="s">
        <v>1101</v>
      </c>
      <c r="G516" s="190" t="s">
        <v>1090</v>
      </c>
      <c r="H516" s="191">
        <v>1</v>
      </c>
      <c r="I516" s="192"/>
      <c r="J516" s="193">
        <f>ROUND(I516*H516,2)</f>
        <v>0</v>
      </c>
      <c r="K516" s="189" t="s">
        <v>160</v>
      </c>
      <c r="L516" s="59"/>
      <c r="M516" s="194" t="s">
        <v>24</v>
      </c>
      <c r="N516" s="195" t="s">
        <v>52</v>
      </c>
      <c r="O516" s="40"/>
      <c r="P516" s="196">
        <f>O516*H516</f>
        <v>0</v>
      </c>
      <c r="Q516" s="196">
        <v>0</v>
      </c>
      <c r="R516" s="196">
        <f>Q516*H516</f>
        <v>0</v>
      </c>
      <c r="S516" s="196">
        <v>0</v>
      </c>
      <c r="T516" s="197">
        <f>S516*H516</f>
        <v>0</v>
      </c>
      <c r="AR516" s="22" t="s">
        <v>1091</v>
      </c>
      <c r="AT516" s="22" t="s">
        <v>156</v>
      </c>
      <c r="AU516" s="22" t="s">
        <v>162</v>
      </c>
      <c r="AY516" s="22" t="s">
        <v>154</v>
      </c>
      <c r="BE516" s="198">
        <f>IF(N516="základní",J516,0)</f>
        <v>0</v>
      </c>
      <c r="BF516" s="198">
        <f>IF(N516="snížená",J516,0)</f>
        <v>0</v>
      </c>
      <c r="BG516" s="198">
        <f>IF(N516="zákl. přenesená",J516,0)</f>
        <v>0</v>
      </c>
      <c r="BH516" s="198">
        <f>IF(N516="sníž. přenesená",J516,0)</f>
        <v>0</v>
      </c>
      <c r="BI516" s="198">
        <f>IF(N516="nulová",J516,0)</f>
        <v>0</v>
      </c>
      <c r="BJ516" s="22" t="s">
        <v>162</v>
      </c>
      <c r="BK516" s="198">
        <f>ROUND(I516*H516,2)</f>
        <v>0</v>
      </c>
      <c r="BL516" s="22" t="s">
        <v>1091</v>
      </c>
      <c r="BM516" s="22" t="s">
        <v>1102</v>
      </c>
    </row>
    <row r="517" spans="2:65" s="1" customFormat="1" ht="22.5" customHeight="1">
      <c r="B517" s="39"/>
      <c r="C517" s="187" t="s">
        <v>1103</v>
      </c>
      <c r="D517" s="187" t="s">
        <v>156</v>
      </c>
      <c r="E517" s="188" t="s">
        <v>1104</v>
      </c>
      <c r="F517" s="189" t="s">
        <v>1105</v>
      </c>
      <c r="G517" s="190" t="s">
        <v>1090</v>
      </c>
      <c r="H517" s="191">
        <v>1</v>
      </c>
      <c r="I517" s="192"/>
      <c r="J517" s="193">
        <f>ROUND(I517*H517,2)</f>
        <v>0</v>
      </c>
      <c r="K517" s="189" t="s">
        <v>160</v>
      </c>
      <c r="L517" s="59"/>
      <c r="M517" s="194" t="s">
        <v>24</v>
      </c>
      <c r="N517" s="195" t="s">
        <v>52</v>
      </c>
      <c r="O517" s="40"/>
      <c r="P517" s="196">
        <f>O517*H517</f>
        <v>0</v>
      </c>
      <c r="Q517" s="196">
        <v>0</v>
      </c>
      <c r="R517" s="196">
        <f>Q517*H517</f>
        <v>0</v>
      </c>
      <c r="S517" s="196">
        <v>0</v>
      </c>
      <c r="T517" s="197">
        <f>S517*H517</f>
        <v>0</v>
      </c>
      <c r="AR517" s="22" t="s">
        <v>1091</v>
      </c>
      <c r="AT517" s="22" t="s">
        <v>156</v>
      </c>
      <c r="AU517" s="22" t="s">
        <v>162</v>
      </c>
      <c r="AY517" s="22" t="s">
        <v>154</v>
      </c>
      <c r="BE517" s="198">
        <f>IF(N517="základní",J517,0)</f>
        <v>0</v>
      </c>
      <c r="BF517" s="198">
        <f>IF(N517="snížená",J517,0)</f>
        <v>0</v>
      </c>
      <c r="BG517" s="198">
        <f>IF(N517="zákl. přenesená",J517,0)</f>
        <v>0</v>
      </c>
      <c r="BH517" s="198">
        <f>IF(N517="sníž. přenesená",J517,0)</f>
        <v>0</v>
      </c>
      <c r="BI517" s="198">
        <f>IF(N517="nulová",J517,0)</f>
        <v>0</v>
      </c>
      <c r="BJ517" s="22" t="s">
        <v>162</v>
      </c>
      <c r="BK517" s="198">
        <f>ROUND(I517*H517,2)</f>
        <v>0</v>
      </c>
      <c r="BL517" s="22" t="s">
        <v>1091</v>
      </c>
      <c r="BM517" s="22" t="s">
        <v>1106</v>
      </c>
    </row>
    <row r="518" spans="2:65" s="1" customFormat="1" ht="22.5" customHeight="1">
      <c r="B518" s="39"/>
      <c r="C518" s="187" t="s">
        <v>1107</v>
      </c>
      <c r="D518" s="187" t="s">
        <v>156</v>
      </c>
      <c r="E518" s="188" t="s">
        <v>1108</v>
      </c>
      <c r="F518" s="189" t="s">
        <v>1109</v>
      </c>
      <c r="G518" s="190" t="s">
        <v>1090</v>
      </c>
      <c r="H518" s="191">
        <v>1</v>
      </c>
      <c r="I518" s="192"/>
      <c r="J518" s="193">
        <f>ROUND(I518*H518,2)</f>
        <v>0</v>
      </c>
      <c r="K518" s="189" t="s">
        <v>160</v>
      </c>
      <c r="L518" s="59"/>
      <c r="M518" s="194" t="s">
        <v>24</v>
      </c>
      <c r="N518" s="195" t="s">
        <v>52</v>
      </c>
      <c r="O518" s="40"/>
      <c r="P518" s="196">
        <f>O518*H518</f>
        <v>0</v>
      </c>
      <c r="Q518" s="196">
        <v>0</v>
      </c>
      <c r="R518" s="196">
        <f>Q518*H518</f>
        <v>0</v>
      </c>
      <c r="S518" s="196">
        <v>0</v>
      </c>
      <c r="T518" s="197">
        <f>S518*H518</f>
        <v>0</v>
      </c>
      <c r="AR518" s="22" t="s">
        <v>1091</v>
      </c>
      <c r="AT518" s="22" t="s">
        <v>156</v>
      </c>
      <c r="AU518" s="22" t="s">
        <v>162</v>
      </c>
      <c r="AY518" s="22" t="s">
        <v>154</v>
      </c>
      <c r="BE518" s="198">
        <f>IF(N518="základní",J518,0)</f>
        <v>0</v>
      </c>
      <c r="BF518" s="198">
        <f>IF(N518="snížená",J518,0)</f>
        <v>0</v>
      </c>
      <c r="BG518" s="198">
        <f>IF(N518="zákl. přenesená",J518,0)</f>
        <v>0</v>
      </c>
      <c r="BH518" s="198">
        <f>IF(N518="sníž. přenesená",J518,0)</f>
        <v>0</v>
      </c>
      <c r="BI518" s="198">
        <f>IF(N518="nulová",J518,0)</f>
        <v>0</v>
      </c>
      <c r="BJ518" s="22" t="s">
        <v>162</v>
      </c>
      <c r="BK518" s="198">
        <f>ROUND(I518*H518,2)</f>
        <v>0</v>
      </c>
      <c r="BL518" s="22" t="s">
        <v>1091</v>
      </c>
      <c r="BM518" s="22" t="s">
        <v>1110</v>
      </c>
    </row>
    <row r="519" spans="2:65" s="1" customFormat="1" ht="22.5" customHeight="1">
      <c r="B519" s="39"/>
      <c r="C519" s="187" t="s">
        <v>1111</v>
      </c>
      <c r="D519" s="187" t="s">
        <v>156</v>
      </c>
      <c r="E519" s="188" t="s">
        <v>1112</v>
      </c>
      <c r="F519" s="189" t="s">
        <v>1113</v>
      </c>
      <c r="G519" s="190" t="s">
        <v>1090</v>
      </c>
      <c r="H519" s="191">
        <v>1</v>
      </c>
      <c r="I519" s="192"/>
      <c r="J519" s="193">
        <f>ROUND(I519*H519,2)</f>
        <v>0</v>
      </c>
      <c r="K519" s="189" t="s">
        <v>160</v>
      </c>
      <c r="L519" s="59"/>
      <c r="M519" s="194" t="s">
        <v>24</v>
      </c>
      <c r="N519" s="195" t="s">
        <v>52</v>
      </c>
      <c r="O519" s="40"/>
      <c r="P519" s="196">
        <f>O519*H519</f>
        <v>0</v>
      </c>
      <c r="Q519" s="196">
        <v>0</v>
      </c>
      <c r="R519" s="196">
        <f>Q519*H519</f>
        <v>0</v>
      </c>
      <c r="S519" s="196">
        <v>0</v>
      </c>
      <c r="T519" s="197">
        <f>S519*H519</f>
        <v>0</v>
      </c>
      <c r="AR519" s="22" t="s">
        <v>1091</v>
      </c>
      <c r="AT519" s="22" t="s">
        <v>156</v>
      </c>
      <c r="AU519" s="22" t="s">
        <v>162</v>
      </c>
      <c r="AY519" s="22" t="s">
        <v>154</v>
      </c>
      <c r="BE519" s="198">
        <f>IF(N519="základní",J519,0)</f>
        <v>0</v>
      </c>
      <c r="BF519" s="198">
        <f>IF(N519="snížená",J519,0)</f>
        <v>0</v>
      </c>
      <c r="BG519" s="198">
        <f>IF(N519="zákl. přenesená",J519,0)</f>
        <v>0</v>
      </c>
      <c r="BH519" s="198">
        <f>IF(N519="sníž. přenesená",J519,0)</f>
        <v>0</v>
      </c>
      <c r="BI519" s="198">
        <f>IF(N519="nulová",J519,0)</f>
        <v>0</v>
      </c>
      <c r="BJ519" s="22" t="s">
        <v>162</v>
      </c>
      <c r="BK519" s="198">
        <f>ROUND(I519*H519,2)</f>
        <v>0</v>
      </c>
      <c r="BL519" s="22" t="s">
        <v>1091</v>
      </c>
      <c r="BM519" s="22" t="s">
        <v>1114</v>
      </c>
    </row>
    <row r="520" spans="2:65" s="1" customFormat="1" ht="22.5" customHeight="1">
      <c r="B520" s="39"/>
      <c r="C520" s="187" t="s">
        <v>1115</v>
      </c>
      <c r="D520" s="187" t="s">
        <v>156</v>
      </c>
      <c r="E520" s="188" t="s">
        <v>1116</v>
      </c>
      <c r="F520" s="189" t="s">
        <v>1117</v>
      </c>
      <c r="G520" s="190" t="s">
        <v>1090</v>
      </c>
      <c r="H520" s="191">
        <v>1</v>
      </c>
      <c r="I520" s="192"/>
      <c r="J520" s="193">
        <f>ROUND(I520*H520,2)</f>
        <v>0</v>
      </c>
      <c r="K520" s="189" t="s">
        <v>160</v>
      </c>
      <c r="L520" s="59"/>
      <c r="M520" s="194" t="s">
        <v>24</v>
      </c>
      <c r="N520" s="195" t="s">
        <v>52</v>
      </c>
      <c r="O520" s="40"/>
      <c r="P520" s="196">
        <f>O520*H520</f>
        <v>0</v>
      </c>
      <c r="Q520" s="196">
        <v>0</v>
      </c>
      <c r="R520" s="196">
        <f>Q520*H520</f>
        <v>0</v>
      </c>
      <c r="S520" s="196">
        <v>0</v>
      </c>
      <c r="T520" s="197">
        <f>S520*H520</f>
        <v>0</v>
      </c>
      <c r="AR520" s="22" t="s">
        <v>1091</v>
      </c>
      <c r="AT520" s="22" t="s">
        <v>156</v>
      </c>
      <c r="AU520" s="22" t="s">
        <v>162</v>
      </c>
      <c r="AY520" s="22" t="s">
        <v>154</v>
      </c>
      <c r="BE520" s="198">
        <f>IF(N520="základní",J520,0)</f>
        <v>0</v>
      </c>
      <c r="BF520" s="198">
        <f>IF(N520="snížená",J520,0)</f>
        <v>0</v>
      </c>
      <c r="BG520" s="198">
        <f>IF(N520="zákl. přenesená",J520,0)</f>
        <v>0</v>
      </c>
      <c r="BH520" s="198">
        <f>IF(N520="sníž. přenesená",J520,0)</f>
        <v>0</v>
      </c>
      <c r="BI520" s="198">
        <f>IF(N520="nulová",J520,0)</f>
        <v>0</v>
      </c>
      <c r="BJ520" s="22" t="s">
        <v>162</v>
      </c>
      <c r="BK520" s="198">
        <f>ROUND(I520*H520,2)</f>
        <v>0</v>
      </c>
      <c r="BL520" s="22" t="s">
        <v>1091</v>
      </c>
      <c r="BM520" s="22" t="s">
        <v>1118</v>
      </c>
    </row>
    <row r="521" spans="2:65" s="10" customFormat="1" ht="29.85" customHeight="1">
      <c r="B521" s="170"/>
      <c r="C521" s="171"/>
      <c r="D521" s="184" t="s">
        <v>79</v>
      </c>
      <c r="E521" s="185" t="s">
        <v>1119</v>
      </c>
      <c r="F521" s="185" t="s">
        <v>1120</v>
      </c>
      <c r="G521" s="171"/>
      <c r="H521" s="171"/>
      <c r="I521" s="174"/>
      <c r="J521" s="186">
        <f>BK521</f>
        <v>0</v>
      </c>
      <c r="K521" s="171"/>
      <c r="L521" s="176"/>
      <c r="M521" s="177"/>
      <c r="N521" s="178"/>
      <c r="O521" s="178"/>
      <c r="P521" s="179">
        <f>SUM(P522:P523)</f>
        <v>0</v>
      </c>
      <c r="Q521" s="178"/>
      <c r="R521" s="179">
        <f>SUM(R522:R523)</f>
        <v>0</v>
      </c>
      <c r="S521" s="178"/>
      <c r="T521" s="180">
        <f>SUM(T522:T523)</f>
        <v>0</v>
      </c>
      <c r="AR521" s="181" t="s">
        <v>179</v>
      </c>
      <c r="AT521" s="182" t="s">
        <v>79</v>
      </c>
      <c r="AU521" s="182" t="s">
        <v>25</v>
      </c>
      <c r="AY521" s="181" t="s">
        <v>154</v>
      </c>
      <c r="BK521" s="183">
        <f>SUM(BK522:BK523)</f>
        <v>0</v>
      </c>
    </row>
    <row r="522" spans="2:65" s="1" customFormat="1" ht="22.5" customHeight="1">
      <c r="B522" s="39"/>
      <c r="C522" s="187" t="s">
        <v>1121</v>
      </c>
      <c r="D522" s="187" t="s">
        <v>156</v>
      </c>
      <c r="E522" s="188" t="s">
        <v>1122</v>
      </c>
      <c r="F522" s="189" t="s">
        <v>1123</v>
      </c>
      <c r="G522" s="190" t="s">
        <v>1090</v>
      </c>
      <c r="H522" s="191">
        <v>1</v>
      </c>
      <c r="I522" s="192"/>
      <c r="J522" s="193">
        <f>ROUND(I522*H522,2)</f>
        <v>0</v>
      </c>
      <c r="K522" s="189" t="s">
        <v>160</v>
      </c>
      <c r="L522" s="59"/>
      <c r="M522" s="194" t="s">
        <v>24</v>
      </c>
      <c r="N522" s="195" t="s">
        <v>52</v>
      </c>
      <c r="O522" s="40"/>
      <c r="P522" s="196">
        <f>O522*H522</f>
        <v>0</v>
      </c>
      <c r="Q522" s="196">
        <v>0</v>
      </c>
      <c r="R522" s="196">
        <f>Q522*H522</f>
        <v>0</v>
      </c>
      <c r="S522" s="196">
        <v>0</v>
      </c>
      <c r="T522" s="197">
        <f>S522*H522</f>
        <v>0</v>
      </c>
      <c r="AR522" s="22" t="s">
        <v>1091</v>
      </c>
      <c r="AT522" s="22" t="s">
        <v>156</v>
      </c>
      <c r="AU522" s="22" t="s">
        <v>162</v>
      </c>
      <c r="AY522" s="22" t="s">
        <v>154</v>
      </c>
      <c r="BE522" s="198">
        <f>IF(N522="základní",J522,0)</f>
        <v>0</v>
      </c>
      <c r="BF522" s="198">
        <f>IF(N522="snížená",J522,0)</f>
        <v>0</v>
      </c>
      <c r="BG522" s="198">
        <f>IF(N522="zákl. přenesená",J522,0)</f>
        <v>0</v>
      </c>
      <c r="BH522" s="198">
        <f>IF(N522="sníž. přenesená",J522,0)</f>
        <v>0</v>
      </c>
      <c r="BI522" s="198">
        <f>IF(N522="nulová",J522,0)</f>
        <v>0</v>
      </c>
      <c r="BJ522" s="22" t="s">
        <v>162</v>
      </c>
      <c r="BK522" s="198">
        <f>ROUND(I522*H522,2)</f>
        <v>0</v>
      </c>
      <c r="BL522" s="22" t="s">
        <v>1091</v>
      </c>
      <c r="BM522" s="22" t="s">
        <v>1124</v>
      </c>
    </row>
    <row r="523" spans="2:65" s="1" customFormat="1" ht="22.5" customHeight="1">
      <c r="B523" s="39"/>
      <c r="C523" s="187" t="s">
        <v>1125</v>
      </c>
      <c r="D523" s="187" t="s">
        <v>156</v>
      </c>
      <c r="E523" s="188" t="s">
        <v>1126</v>
      </c>
      <c r="F523" s="189" t="s">
        <v>1127</v>
      </c>
      <c r="G523" s="190" t="s">
        <v>1090</v>
      </c>
      <c r="H523" s="191">
        <v>1</v>
      </c>
      <c r="I523" s="192"/>
      <c r="J523" s="193">
        <f>ROUND(I523*H523,2)</f>
        <v>0</v>
      </c>
      <c r="K523" s="189" t="s">
        <v>160</v>
      </c>
      <c r="L523" s="59"/>
      <c r="M523" s="194" t="s">
        <v>24</v>
      </c>
      <c r="N523" s="195" t="s">
        <v>52</v>
      </c>
      <c r="O523" s="40"/>
      <c r="P523" s="196">
        <f>O523*H523</f>
        <v>0</v>
      </c>
      <c r="Q523" s="196">
        <v>0</v>
      </c>
      <c r="R523" s="196">
        <f>Q523*H523</f>
        <v>0</v>
      </c>
      <c r="S523" s="196">
        <v>0</v>
      </c>
      <c r="T523" s="197">
        <f>S523*H523</f>
        <v>0</v>
      </c>
      <c r="AR523" s="22" t="s">
        <v>1091</v>
      </c>
      <c r="AT523" s="22" t="s">
        <v>156</v>
      </c>
      <c r="AU523" s="22" t="s">
        <v>162</v>
      </c>
      <c r="AY523" s="22" t="s">
        <v>154</v>
      </c>
      <c r="BE523" s="198">
        <f>IF(N523="základní",J523,0)</f>
        <v>0</v>
      </c>
      <c r="BF523" s="198">
        <f>IF(N523="snížená",J523,0)</f>
        <v>0</v>
      </c>
      <c r="BG523" s="198">
        <f>IF(N523="zákl. přenesená",J523,0)</f>
        <v>0</v>
      </c>
      <c r="BH523" s="198">
        <f>IF(N523="sníž. přenesená",J523,0)</f>
        <v>0</v>
      </c>
      <c r="BI523" s="198">
        <f>IF(N523="nulová",J523,0)</f>
        <v>0</v>
      </c>
      <c r="BJ523" s="22" t="s">
        <v>162</v>
      </c>
      <c r="BK523" s="198">
        <f>ROUND(I523*H523,2)</f>
        <v>0</v>
      </c>
      <c r="BL523" s="22" t="s">
        <v>1091</v>
      </c>
      <c r="BM523" s="22" t="s">
        <v>1128</v>
      </c>
    </row>
    <row r="524" spans="2:65" s="10" customFormat="1" ht="29.85" customHeight="1">
      <c r="B524" s="170"/>
      <c r="C524" s="171"/>
      <c r="D524" s="184" t="s">
        <v>79</v>
      </c>
      <c r="E524" s="185" t="s">
        <v>1129</v>
      </c>
      <c r="F524" s="185" t="s">
        <v>1130</v>
      </c>
      <c r="G524" s="171"/>
      <c r="H524" s="171"/>
      <c r="I524" s="174"/>
      <c r="J524" s="186">
        <f>BK524</f>
        <v>0</v>
      </c>
      <c r="K524" s="171"/>
      <c r="L524" s="176"/>
      <c r="M524" s="177"/>
      <c r="N524" s="178"/>
      <c r="O524" s="178"/>
      <c r="P524" s="179">
        <f>P525</f>
        <v>0</v>
      </c>
      <c r="Q524" s="178"/>
      <c r="R524" s="179">
        <f>R525</f>
        <v>0</v>
      </c>
      <c r="S524" s="178"/>
      <c r="T524" s="180">
        <f>T525</f>
        <v>0</v>
      </c>
      <c r="AR524" s="181" t="s">
        <v>179</v>
      </c>
      <c r="AT524" s="182" t="s">
        <v>79</v>
      </c>
      <c r="AU524" s="182" t="s">
        <v>25</v>
      </c>
      <c r="AY524" s="181" t="s">
        <v>154</v>
      </c>
      <c r="BK524" s="183">
        <f>BK525</f>
        <v>0</v>
      </c>
    </row>
    <row r="525" spans="2:65" s="1" customFormat="1" ht="22.5" customHeight="1">
      <c r="B525" s="39"/>
      <c r="C525" s="187" t="s">
        <v>1131</v>
      </c>
      <c r="D525" s="187" t="s">
        <v>156</v>
      </c>
      <c r="E525" s="188" t="s">
        <v>1132</v>
      </c>
      <c r="F525" s="189" t="s">
        <v>1133</v>
      </c>
      <c r="G525" s="190" t="s">
        <v>1090</v>
      </c>
      <c r="H525" s="191">
        <v>1</v>
      </c>
      <c r="I525" s="192"/>
      <c r="J525" s="193">
        <f>ROUND(I525*H525,2)</f>
        <v>0</v>
      </c>
      <c r="K525" s="189" t="s">
        <v>160</v>
      </c>
      <c r="L525" s="59"/>
      <c r="M525" s="194" t="s">
        <v>24</v>
      </c>
      <c r="N525" s="195" t="s">
        <v>52</v>
      </c>
      <c r="O525" s="40"/>
      <c r="P525" s="196">
        <f>O525*H525</f>
        <v>0</v>
      </c>
      <c r="Q525" s="196">
        <v>0</v>
      </c>
      <c r="R525" s="196">
        <f>Q525*H525</f>
        <v>0</v>
      </c>
      <c r="S525" s="196">
        <v>0</v>
      </c>
      <c r="T525" s="197">
        <f>S525*H525</f>
        <v>0</v>
      </c>
      <c r="AR525" s="22" t="s">
        <v>1091</v>
      </c>
      <c r="AT525" s="22" t="s">
        <v>156</v>
      </c>
      <c r="AU525" s="22" t="s">
        <v>162</v>
      </c>
      <c r="AY525" s="22" t="s">
        <v>154</v>
      </c>
      <c r="BE525" s="198">
        <f>IF(N525="základní",J525,0)</f>
        <v>0</v>
      </c>
      <c r="BF525" s="198">
        <f>IF(N525="snížená",J525,0)</f>
        <v>0</v>
      </c>
      <c r="BG525" s="198">
        <f>IF(N525="zákl. přenesená",J525,0)</f>
        <v>0</v>
      </c>
      <c r="BH525" s="198">
        <f>IF(N525="sníž. přenesená",J525,0)</f>
        <v>0</v>
      </c>
      <c r="BI525" s="198">
        <f>IF(N525="nulová",J525,0)</f>
        <v>0</v>
      </c>
      <c r="BJ525" s="22" t="s">
        <v>162</v>
      </c>
      <c r="BK525" s="198">
        <f>ROUND(I525*H525,2)</f>
        <v>0</v>
      </c>
      <c r="BL525" s="22" t="s">
        <v>1091</v>
      </c>
      <c r="BM525" s="22" t="s">
        <v>1134</v>
      </c>
    </row>
    <row r="526" spans="2:65" s="10" customFormat="1" ht="29.85" customHeight="1">
      <c r="B526" s="170"/>
      <c r="C526" s="171"/>
      <c r="D526" s="184" t="s">
        <v>79</v>
      </c>
      <c r="E526" s="185" t="s">
        <v>1135</v>
      </c>
      <c r="F526" s="185" t="s">
        <v>1136</v>
      </c>
      <c r="G526" s="171"/>
      <c r="H526" s="171"/>
      <c r="I526" s="174"/>
      <c r="J526" s="186">
        <f>BK526</f>
        <v>0</v>
      </c>
      <c r="K526" s="171"/>
      <c r="L526" s="176"/>
      <c r="M526" s="177"/>
      <c r="N526" s="178"/>
      <c r="O526" s="178"/>
      <c r="P526" s="179">
        <f>P527</f>
        <v>0</v>
      </c>
      <c r="Q526" s="178"/>
      <c r="R526" s="179">
        <f>R527</f>
        <v>0</v>
      </c>
      <c r="S526" s="178"/>
      <c r="T526" s="180">
        <f>T527</f>
        <v>0</v>
      </c>
      <c r="AR526" s="181" t="s">
        <v>179</v>
      </c>
      <c r="AT526" s="182" t="s">
        <v>79</v>
      </c>
      <c r="AU526" s="182" t="s">
        <v>25</v>
      </c>
      <c r="AY526" s="181" t="s">
        <v>154</v>
      </c>
      <c r="BK526" s="183">
        <f>BK527</f>
        <v>0</v>
      </c>
    </row>
    <row r="527" spans="2:65" s="1" customFormat="1" ht="22.5" customHeight="1">
      <c r="B527" s="39"/>
      <c r="C527" s="187" t="s">
        <v>1137</v>
      </c>
      <c r="D527" s="187" t="s">
        <v>156</v>
      </c>
      <c r="E527" s="188" t="s">
        <v>1138</v>
      </c>
      <c r="F527" s="189" t="s">
        <v>1139</v>
      </c>
      <c r="G527" s="190" t="s">
        <v>1090</v>
      </c>
      <c r="H527" s="191">
        <v>1</v>
      </c>
      <c r="I527" s="192"/>
      <c r="J527" s="193">
        <f>ROUND(I527*H527,2)</f>
        <v>0</v>
      </c>
      <c r="K527" s="189" t="s">
        <v>160</v>
      </c>
      <c r="L527" s="59"/>
      <c r="M527" s="194" t="s">
        <v>24</v>
      </c>
      <c r="N527" s="241" t="s">
        <v>52</v>
      </c>
      <c r="O527" s="242"/>
      <c r="P527" s="243">
        <f>O527*H527</f>
        <v>0</v>
      </c>
      <c r="Q527" s="243">
        <v>0</v>
      </c>
      <c r="R527" s="243">
        <f>Q527*H527</f>
        <v>0</v>
      </c>
      <c r="S527" s="243">
        <v>0</v>
      </c>
      <c r="T527" s="244">
        <f>S527*H527</f>
        <v>0</v>
      </c>
      <c r="AR527" s="22" t="s">
        <v>1091</v>
      </c>
      <c r="AT527" s="22" t="s">
        <v>156</v>
      </c>
      <c r="AU527" s="22" t="s">
        <v>162</v>
      </c>
      <c r="AY527" s="22" t="s">
        <v>154</v>
      </c>
      <c r="BE527" s="198">
        <f>IF(N527="základní",J527,0)</f>
        <v>0</v>
      </c>
      <c r="BF527" s="198">
        <f>IF(N527="snížená",J527,0)</f>
        <v>0</v>
      </c>
      <c r="BG527" s="198">
        <f>IF(N527="zákl. přenesená",J527,0)</f>
        <v>0</v>
      </c>
      <c r="BH527" s="198">
        <f>IF(N527="sníž. přenesená",J527,0)</f>
        <v>0</v>
      </c>
      <c r="BI527" s="198">
        <f>IF(N527="nulová",J527,0)</f>
        <v>0</v>
      </c>
      <c r="BJ527" s="22" t="s">
        <v>162</v>
      </c>
      <c r="BK527" s="198">
        <f>ROUND(I527*H527,2)</f>
        <v>0</v>
      </c>
      <c r="BL527" s="22" t="s">
        <v>1091</v>
      </c>
      <c r="BM527" s="22" t="s">
        <v>1140</v>
      </c>
    </row>
    <row r="528" spans="2:65" s="1" customFormat="1" ht="6.95" customHeight="1">
      <c r="B528" s="54"/>
      <c r="C528" s="55"/>
      <c r="D528" s="55"/>
      <c r="E528" s="55"/>
      <c r="F528" s="55"/>
      <c r="G528" s="55"/>
      <c r="H528" s="55"/>
      <c r="I528" s="133"/>
      <c r="J528" s="55"/>
      <c r="K528" s="55"/>
      <c r="L528" s="59"/>
    </row>
  </sheetData>
  <sheetProtection algorithmName="SHA-512" hashValue="zMkyK1vdQrij7mAcIlV0zCJsLiHfJeLoXepCzgzw528hlBxxtovpf4pmK+yKqDwrWyllc19yrA2Vyh0aaxP2Dw==" saltValue="s9QHmUSAwC/AcfyZl7g7ww==" spinCount="100000" sheet="1" objects="1" scenarios="1" formatCells="0" formatColumns="0" formatRows="0" sort="0" autoFilter="0"/>
  <autoFilter ref="C111:K527"/>
  <mergeCells count="9">
    <mergeCell ref="E102:H102"/>
    <mergeCell ref="E104:H104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display="1) Krycí list soupisu"/>
    <hyperlink ref="G1:H1" location="C54" display="2) Rekapitulace"/>
    <hyperlink ref="J1" location="C111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6"/>
  <sheetViews>
    <sheetView showGridLines="0" zoomScaleNormal="100" workbookViewId="0"/>
  </sheetViews>
  <sheetFormatPr defaultRowHeight="13.5"/>
  <cols>
    <col min="1" max="1" width="8.33203125" style="245" customWidth="1"/>
    <col min="2" max="2" width="1.6640625" style="245" customWidth="1"/>
    <col min="3" max="4" width="5" style="245" customWidth="1"/>
    <col min="5" max="5" width="11.6640625" style="245" customWidth="1"/>
    <col min="6" max="6" width="9.1640625" style="245" customWidth="1"/>
    <col min="7" max="7" width="5" style="245" customWidth="1"/>
    <col min="8" max="8" width="77.83203125" style="245" customWidth="1"/>
    <col min="9" max="10" width="20" style="245" customWidth="1"/>
    <col min="11" max="11" width="1.6640625" style="245" customWidth="1"/>
  </cols>
  <sheetData>
    <row r="1" spans="2:11" ht="37.5" customHeight="1"/>
    <row r="2" spans="2:11" ht="7.5" customHeight="1">
      <c r="B2" s="246"/>
      <c r="C2" s="247"/>
      <c r="D2" s="247"/>
      <c r="E2" s="247"/>
      <c r="F2" s="247"/>
      <c r="G2" s="247"/>
      <c r="H2" s="247"/>
      <c r="I2" s="247"/>
      <c r="J2" s="247"/>
      <c r="K2" s="248"/>
    </row>
    <row r="3" spans="2:11" s="13" customFormat="1" ht="45" customHeight="1">
      <c r="B3" s="249"/>
      <c r="C3" s="372" t="s">
        <v>1141</v>
      </c>
      <c r="D3" s="372"/>
      <c r="E3" s="372"/>
      <c r="F3" s="372"/>
      <c r="G3" s="372"/>
      <c r="H3" s="372"/>
      <c r="I3" s="372"/>
      <c r="J3" s="372"/>
      <c r="K3" s="250"/>
    </row>
    <row r="4" spans="2:11" ht="25.5" customHeight="1">
      <c r="B4" s="251"/>
      <c r="C4" s="376" t="s">
        <v>1142</v>
      </c>
      <c r="D4" s="376"/>
      <c r="E4" s="376"/>
      <c r="F4" s="376"/>
      <c r="G4" s="376"/>
      <c r="H4" s="376"/>
      <c r="I4" s="376"/>
      <c r="J4" s="376"/>
      <c r="K4" s="252"/>
    </row>
    <row r="5" spans="2:11" ht="5.25" customHeight="1">
      <c r="B5" s="251"/>
      <c r="C5" s="253"/>
      <c r="D5" s="253"/>
      <c r="E5" s="253"/>
      <c r="F5" s="253"/>
      <c r="G5" s="253"/>
      <c r="H5" s="253"/>
      <c r="I5" s="253"/>
      <c r="J5" s="253"/>
      <c r="K5" s="252"/>
    </row>
    <row r="6" spans="2:11" ht="15" customHeight="1">
      <c r="B6" s="251"/>
      <c r="C6" s="375" t="s">
        <v>1143</v>
      </c>
      <c r="D6" s="375"/>
      <c r="E6" s="375"/>
      <c r="F6" s="375"/>
      <c r="G6" s="375"/>
      <c r="H6" s="375"/>
      <c r="I6" s="375"/>
      <c r="J6" s="375"/>
      <c r="K6" s="252"/>
    </row>
    <row r="7" spans="2:11" ht="15" customHeight="1">
      <c r="B7" s="255"/>
      <c r="C7" s="375" t="s">
        <v>1144</v>
      </c>
      <c r="D7" s="375"/>
      <c r="E7" s="375"/>
      <c r="F7" s="375"/>
      <c r="G7" s="375"/>
      <c r="H7" s="375"/>
      <c r="I7" s="375"/>
      <c r="J7" s="375"/>
      <c r="K7" s="252"/>
    </row>
    <row r="8" spans="2:11" ht="12.75" customHeight="1">
      <c r="B8" s="255"/>
      <c r="C8" s="254"/>
      <c r="D8" s="254"/>
      <c r="E8" s="254"/>
      <c r="F8" s="254"/>
      <c r="G8" s="254"/>
      <c r="H8" s="254"/>
      <c r="I8" s="254"/>
      <c r="J8" s="254"/>
      <c r="K8" s="252"/>
    </row>
    <row r="9" spans="2:11" ht="15" customHeight="1">
      <c r="B9" s="255"/>
      <c r="C9" s="375" t="s">
        <v>1145</v>
      </c>
      <c r="D9" s="375"/>
      <c r="E9" s="375"/>
      <c r="F9" s="375"/>
      <c r="G9" s="375"/>
      <c r="H9" s="375"/>
      <c r="I9" s="375"/>
      <c r="J9" s="375"/>
      <c r="K9" s="252"/>
    </row>
    <row r="10" spans="2:11" ht="15" customHeight="1">
      <c r="B10" s="255"/>
      <c r="C10" s="254"/>
      <c r="D10" s="375" t="s">
        <v>1146</v>
      </c>
      <c r="E10" s="375"/>
      <c r="F10" s="375"/>
      <c r="G10" s="375"/>
      <c r="H10" s="375"/>
      <c r="I10" s="375"/>
      <c r="J10" s="375"/>
      <c r="K10" s="252"/>
    </row>
    <row r="11" spans="2:11" ht="15" customHeight="1">
      <c r="B11" s="255"/>
      <c r="C11" s="256"/>
      <c r="D11" s="375" t="s">
        <v>1147</v>
      </c>
      <c r="E11" s="375"/>
      <c r="F11" s="375"/>
      <c r="G11" s="375"/>
      <c r="H11" s="375"/>
      <c r="I11" s="375"/>
      <c r="J11" s="375"/>
      <c r="K11" s="252"/>
    </row>
    <row r="12" spans="2:11" ht="12.75" customHeight="1">
      <c r="B12" s="255"/>
      <c r="C12" s="256"/>
      <c r="D12" s="256"/>
      <c r="E12" s="256"/>
      <c r="F12" s="256"/>
      <c r="G12" s="256"/>
      <c r="H12" s="256"/>
      <c r="I12" s="256"/>
      <c r="J12" s="256"/>
      <c r="K12" s="252"/>
    </row>
    <row r="13" spans="2:11" ht="15" customHeight="1">
      <c r="B13" s="255"/>
      <c r="C13" s="256"/>
      <c r="D13" s="375" t="s">
        <v>1148</v>
      </c>
      <c r="E13" s="375"/>
      <c r="F13" s="375"/>
      <c r="G13" s="375"/>
      <c r="H13" s="375"/>
      <c r="I13" s="375"/>
      <c r="J13" s="375"/>
      <c r="K13" s="252"/>
    </row>
    <row r="14" spans="2:11" ht="15" customHeight="1">
      <c r="B14" s="255"/>
      <c r="C14" s="256"/>
      <c r="D14" s="375" t="s">
        <v>1149</v>
      </c>
      <c r="E14" s="375"/>
      <c r="F14" s="375"/>
      <c r="G14" s="375"/>
      <c r="H14" s="375"/>
      <c r="I14" s="375"/>
      <c r="J14" s="375"/>
      <c r="K14" s="252"/>
    </row>
    <row r="15" spans="2:11" ht="15" customHeight="1">
      <c r="B15" s="255"/>
      <c r="C15" s="256"/>
      <c r="D15" s="375" t="s">
        <v>1150</v>
      </c>
      <c r="E15" s="375"/>
      <c r="F15" s="375"/>
      <c r="G15" s="375"/>
      <c r="H15" s="375"/>
      <c r="I15" s="375"/>
      <c r="J15" s="375"/>
      <c r="K15" s="252"/>
    </row>
    <row r="16" spans="2:11" ht="15" customHeight="1">
      <c r="B16" s="255"/>
      <c r="C16" s="256"/>
      <c r="D16" s="256"/>
      <c r="E16" s="257" t="s">
        <v>87</v>
      </c>
      <c r="F16" s="375" t="s">
        <v>1151</v>
      </c>
      <c r="G16" s="375"/>
      <c r="H16" s="375"/>
      <c r="I16" s="375"/>
      <c r="J16" s="375"/>
      <c r="K16" s="252"/>
    </row>
    <row r="17" spans="2:11" ht="15" customHeight="1">
      <c r="B17" s="255"/>
      <c r="C17" s="256"/>
      <c r="D17" s="256"/>
      <c r="E17" s="257" t="s">
        <v>1152</v>
      </c>
      <c r="F17" s="375" t="s">
        <v>1153</v>
      </c>
      <c r="G17" s="375"/>
      <c r="H17" s="375"/>
      <c r="I17" s="375"/>
      <c r="J17" s="375"/>
      <c r="K17" s="252"/>
    </row>
    <row r="18" spans="2:11" ht="15" customHeight="1">
      <c r="B18" s="255"/>
      <c r="C18" s="256"/>
      <c r="D18" s="256"/>
      <c r="E18" s="257" t="s">
        <v>1154</v>
      </c>
      <c r="F18" s="375" t="s">
        <v>1155</v>
      </c>
      <c r="G18" s="375"/>
      <c r="H18" s="375"/>
      <c r="I18" s="375"/>
      <c r="J18" s="375"/>
      <c r="K18" s="252"/>
    </row>
    <row r="19" spans="2:11" ht="15" customHeight="1">
      <c r="B19" s="255"/>
      <c r="C19" s="256"/>
      <c r="D19" s="256"/>
      <c r="E19" s="257" t="s">
        <v>1156</v>
      </c>
      <c r="F19" s="375" t="s">
        <v>1157</v>
      </c>
      <c r="G19" s="375"/>
      <c r="H19" s="375"/>
      <c r="I19" s="375"/>
      <c r="J19" s="375"/>
      <c r="K19" s="252"/>
    </row>
    <row r="20" spans="2:11" ht="15" customHeight="1">
      <c r="B20" s="255"/>
      <c r="C20" s="256"/>
      <c r="D20" s="256"/>
      <c r="E20" s="257" t="s">
        <v>1158</v>
      </c>
      <c r="F20" s="375" t="s">
        <v>1159</v>
      </c>
      <c r="G20" s="375"/>
      <c r="H20" s="375"/>
      <c r="I20" s="375"/>
      <c r="J20" s="375"/>
      <c r="K20" s="252"/>
    </row>
    <row r="21" spans="2:11" ht="15" customHeight="1">
      <c r="B21" s="255"/>
      <c r="C21" s="256"/>
      <c r="D21" s="256"/>
      <c r="E21" s="257" t="s">
        <v>1160</v>
      </c>
      <c r="F21" s="375" t="s">
        <v>1161</v>
      </c>
      <c r="G21" s="375"/>
      <c r="H21" s="375"/>
      <c r="I21" s="375"/>
      <c r="J21" s="375"/>
      <c r="K21" s="252"/>
    </row>
    <row r="22" spans="2:11" ht="12.75" customHeight="1">
      <c r="B22" s="255"/>
      <c r="C22" s="256"/>
      <c r="D22" s="256"/>
      <c r="E22" s="256"/>
      <c r="F22" s="256"/>
      <c r="G22" s="256"/>
      <c r="H22" s="256"/>
      <c r="I22" s="256"/>
      <c r="J22" s="256"/>
      <c r="K22" s="252"/>
    </row>
    <row r="23" spans="2:11" ht="15" customHeight="1">
      <c r="B23" s="255"/>
      <c r="C23" s="375" t="s">
        <v>1162</v>
      </c>
      <c r="D23" s="375"/>
      <c r="E23" s="375"/>
      <c r="F23" s="375"/>
      <c r="G23" s="375"/>
      <c r="H23" s="375"/>
      <c r="I23" s="375"/>
      <c r="J23" s="375"/>
      <c r="K23" s="252"/>
    </row>
    <row r="24" spans="2:11" ht="15" customHeight="1">
      <c r="B24" s="255"/>
      <c r="C24" s="375" t="s">
        <v>1163</v>
      </c>
      <c r="D24" s="375"/>
      <c r="E24" s="375"/>
      <c r="F24" s="375"/>
      <c r="G24" s="375"/>
      <c r="H24" s="375"/>
      <c r="I24" s="375"/>
      <c r="J24" s="375"/>
      <c r="K24" s="252"/>
    </row>
    <row r="25" spans="2:11" ht="15" customHeight="1">
      <c r="B25" s="255"/>
      <c r="C25" s="254"/>
      <c r="D25" s="375" t="s">
        <v>1164</v>
      </c>
      <c r="E25" s="375"/>
      <c r="F25" s="375"/>
      <c r="G25" s="375"/>
      <c r="H25" s="375"/>
      <c r="I25" s="375"/>
      <c r="J25" s="375"/>
      <c r="K25" s="252"/>
    </row>
    <row r="26" spans="2:11" ht="15" customHeight="1">
      <c r="B26" s="255"/>
      <c r="C26" s="256"/>
      <c r="D26" s="375" t="s">
        <v>1165</v>
      </c>
      <c r="E26" s="375"/>
      <c r="F26" s="375"/>
      <c r="G26" s="375"/>
      <c r="H26" s="375"/>
      <c r="I26" s="375"/>
      <c r="J26" s="375"/>
      <c r="K26" s="252"/>
    </row>
    <row r="27" spans="2:11" ht="12.75" customHeight="1">
      <c r="B27" s="255"/>
      <c r="C27" s="256"/>
      <c r="D27" s="256"/>
      <c r="E27" s="256"/>
      <c r="F27" s="256"/>
      <c r="G27" s="256"/>
      <c r="H27" s="256"/>
      <c r="I27" s="256"/>
      <c r="J27" s="256"/>
      <c r="K27" s="252"/>
    </row>
    <row r="28" spans="2:11" ht="15" customHeight="1">
      <c r="B28" s="255"/>
      <c r="C28" s="256"/>
      <c r="D28" s="375" t="s">
        <v>1166</v>
      </c>
      <c r="E28" s="375"/>
      <c r="F28" s="375"/>
      <c r="G28" s="375"/>
      <c r="H28" s="375"/>
      <c r="I28" s="375"/>
      <c r="J28" s="375"/>
      <c r="K28" s="252"/>
    </row>
    <row r="29" spans="2:11" ht="15" customHeight="1">
      <c r="B29" s="255"/>
      <c r="C29" s="256"/>
      <c r="D29" s="375" t="s">
        <v>1167</v>
      </c>
      <c r="E29" s="375"/>
      <c r="F29" s="375"/>
      <c r="G29" s="375"/>
      <c r="H29" s="375"/>
      <c r="I29" s="375"/>
      <c r="J29" s="375"/>
      <c r="K29" s="252"/>
    </row>
    <row r="30" spans="2:11" ht="12.75" customHeight="1">
      <c r="B30" s="255"/>
      <c r="C30" s="256"/>
      <c r="D30" s="256"/>
      <c r="E30" s="256"/>
      <c r="F30" s="256"/>
      <c r="G30" s="256"/>
      <c r="H30" s="256"/>
      <c r="I30" s="256"/>
      <c r="J30" s="256"/>
      <c r="K30" s="252"/>
    </row>
    <row r="31" spans="2:11" ht="15" customHeight="1">
      <c r="B31" s="255"/>
      <c r="C31" s="256"/>
      <c r="D31" s="375" t="s">
        <v>1168</v>
      </c>
      <c r="E31" s="375"/>
      <c r="F31" s="375"/>
      <c r="G31" s="375"/>
      <c r="H31" s="375"/>
      <c r="I31" s="375"/>
      <c r="J31" s="375"/>
      <c r="K31" s="252"/>
    </row>
    <row r="32" spans="2:11" ht="15" customHeight="1">
      <c r="B32" s="255"/>
      <c r="C32" s="256"/>
      <c r="D32" s="375" t="s">
        <v>1169</v>
      </c>
      <c r="E32" s="375"/>
      <c r="F32" s="375"/>
      <c r="G32" s="375"/>
      <c r="H32" s="375"/>
      <c r="I32" s="375"/>
      <c r="J32" s="375"/>
      <c r="K32" s="252"/>
    </row>
    <row r="33" spans="2:11" ht="15" customHeight="1">
      <c r="B33" s="255"/>
      <c r="C33" s="256"/>
      <c r="D33" s="375" t="s">
        <v>1170</v>
      </c>
      <c r="E33" s="375"/>
      <c r="F33" s="375"/>
      <c r="G33" s="375"/>
      <c r="H33" s="375"/>
      <c r="I33" s="375"/>
      <c r="J33" s="375"/>
      <c r="K33" s="252"/>
    </row>
    <row r="34" spans="2:11" ht="15" customHeight="1">
      <c r="B34" s="255"/>
      <c r="C34" s="256"/>
      <c r="D34" s="254"/>
      <c r="E34" s="258" t="s">
        <v>139</v>
      </c>
      <c r="F34" s="254"/>
      <c r="G34" s="375" t="s">
        <v>1171</v>
      </c>
      <c r="H34" s="375"/>
      <c r="I34" s="375"/>
      <c r="J34" s="375"/>
      <c r="K34" s="252"/>
    </row>
    <row r="35" spans="2:11" ht="30.75" customHeight="1">
      <c r="B35" s="255"/>
      <c r="C35" s="256"/>
      <c r="D35" s="254"/>
      <c r="E35" s="258" t="s">
        <v>1172</v>
      </c>
      <c r="F35" s="254"/>
      <c r="G35" s="375" t="s">
        <v>1173</v>
      </c>
      <c r="H35" s="375"/>
      <c r="I35" s="375"/>
      <c r="J35" s="375"/>
      <c r="K35" s="252"/>
    </row>
    <row r="36" spans="2:11" ht="15" customHeight="1">
      <c r="B36" s="255"/>
      <c r="C36" s="256"/>
      <c r="D36" s="254"/>
      <c r="E36" s="258" t="s">
        <v>61</v>
      </c>
      <c r="F36" s="254"/>
      <c r="G36" s="375" t="s">
        <v>1174</v>
      </c>
      <c r="H36" s="375"/>
      <c r="I36" s="375"/>
      <c r="J36" s="375"/>
      <c r="K36" s="252"/>
    </row>
    <row r="37" spans="2:11" ht="15" customHeight="1">
      <c r="B37" s="255"/>
      <c r="C37" s="256"/>
      <c r="D37" s="254"/>
      <c r="E37" s="258" t="s">
        <v>140</v>
      </c>
      <c r="F37" s="254"/>
      <c r="G37" s="375" t="s">
        <v>1175</v>
      </c>
      <c r="H37" s="375"/>
      <c r="I37" s="375"/>
      <c r="J37" s="375"/>
      <c r="K37" s="252"/>
    </row>
    <row r="38" spans="2:11" ht="15" customHeight="1">
      <c r="B38" s="255"/>
      <c r="C38" s="256"/>
      <c r="D38" s="254"/>
      <c r="E38" s="258" t="s">
        <v>141</v>
      </c>
      <c r="F38" s="254"/>
      <c r="G38" s="375" t="s">
        <v>1176</v>
      </c>
      <c r="H38" s="375"/>
      <c r="I38" s="375"/>
      <c r="J38" s="375"/>
      <c r="K38" s="252"/>
    </row>
    <row r="39" spans="2:11" ht="15" customHeight="1">
      <c r="B39" s="255"/>
      <c r="C39" s="256"/>
      <c r="D39" s="254"/>
      <c r="E39" s="258" t="s">
        <v>142</v>
      </c>
      <c r="F39" s="254"/>
      <c r="G39" s="375" t="s">
        <v>1177</v>
      </c>
      <c r="H39" s="375"/>
      <c r="I39" s="375"/>
      <c r="J39" s="375"/>
      <c r="K39" s="252"/>
    </row>
    <row r="40" spans="2:11" ht="15" customHeight="1">
      <c r="B40" s="255"/>
      <c r="C40" s="256"/>
      <c r="D40" s="254"/>
      <c r="E40" s="258" t="s">
        <v>1178</v>
      </c>
      <c r="F40" s="254"/>
      <c r="G40" s="375" t="s">
        <v>1179</v>
      </c>
      <c r="H40" s="375"/>
      <c r="I40" s="375"/>
      <c r="J40" s="375"/>
      <c r="K40" s="252"/>
    </row>
    <row r="41" spans="2:11" ht="15" customHeight="1">
      <c r="B41" s="255"/>
      <c r="C41" s="256"/>
      <c r="D41" s="254"/>
      <c r="E41" s="258"/>
      <c r="F41" s="254"/>
      <c r="G41" s="375" t="s">
        <v>1180</v>
      </c>
      <c r="H41" s="375"/>
      <c r="I41" s="375"/>
      <c r="J41" s="375"/>
      <c r="K41" s="252"/>
    </row>
    <row r="42" spans="2:11" ht="15" customHeight="1">
      <c r="B42" s="255"/>
      <c r="C42" s="256"/>
      <c r="D42" s="254"/>
      <c r="E42" s="258" t="s">
        <v>1181</v>
      </c>
      <c r="F42" s="254"/>
      <c r="G42" s="375" t="s">
        <v>1182</v>
      </c>
      <c r="H42" s="375"/>
      <c r="I42" s="375"/>
      <c r="J42" s="375"/>
      <c r="K42" s="252"/>
    </row>
    <row r="43" spans="2:11" ht="15" customHeight="1">
      <c r="B43" s="255"/>
      <c r="C43" s="256"/>
      <c r="D43" s="254"/>
      <c r="E43" s="258" t="s">
        <v>144</v>
      </c>
      <c r="F43" s="254"/>
      <c r="G43" s="375" t="s">
        <v>1183</v>
      </c>
      <c r="H43" s="375"/>
      <c r="I43" s="375"/>
      <c r="J43" s="375"/>
      <c r="K43" s="252"/>
    </row>
    <row r="44" spans="2:11" ht="12.75" customHeight="1">
      <c r="B44" s="255"/>
      <c r="C44" s="256"/>
      <c r="D44" s="254"/>
      <c r="E44" s="254"/>
      <c r="F44" s="254"/>
      <c r="G44" s="254"/>
      <c r="H44" s="254"/>
      <c r="I44" s="254"/>
      <c r="J44" s="254"/>
      <c r="K44" s="252"/>
    </row>
    <row r="45" spans="2:11" ht="15" customHeight="1">
      <c r="B45" s="255"/>
      <c r="C45" s="256"/>
      <c r="D45" s="375" t="s">
        <v>1184</v>
      </c>
      <c r="E45" s="375"/>
      <c r="F45" s="375"/>
      <c r="G45" s="375"/>
      <c r="H45" s="375"/>
      <c r="I45" s="375"/>
      <c r="J45" s="375"/>
      <c r="K45" s="252"/>
    </row>
    <row r="46" spans="2:11" ht="15" customHeight="1">
      <c r="B46" s="255"/>
      <c r="C46" s="256"/>
      <c r="D46" s="256"/>
      <c r="E46" s="375" t="s">
        <v>1185</v>
      </c>
      <c r="F46" s="375"/>
      <c r="G46" s="375"/>
      <c r="H46" s="375"/>
      <c r="I46" s="375"/>
      <c r="J46" s="375"/>
      <c r="K46" s="252"/>
    </row>
    <row r="47" spans="2:11" ht="15" customHeight="1">
      <c r="B47" s="255"/>
      <c r="C47" s="256"/>
      <c r="D47" s="256"/>
      <c r="E47" s="375" t="s">
        <v>1186</v>
      </c>
      <c r="F47" s="375"/>
      <c r="G47" s="375"/>
      <c r="H47" s="375"/>
      <c r="I47" s="375"/>
      <c r="J47" s="375"/>
      <c r="K47" s="252"/>
    </row>
    <row r="48" spans="2:11" ht="15" customHeight="1">
      <c r="B48" s="255"/>
      <c r="C48" s="256"/>
      <c r="D48" s="256"/>
      <c r="E48" s="375" t="s">
        <v>1187</v>
      </c>
      <c r="F48" s="375"/>
      <c r="G48" s="375"/>
      <c r="H48" s="375"/>
      <c r="I48" s="375"/>
      <c r="J48" s="375"/>
      <c r="K48" s="252"/>
    </row>
    <row r="49" spans="2:11" ht="15" customHeight="1">
      <c r="B49" s="255"/>
      <c r="C49" s="256"/>
      <c r="D49" s="375" t="s">
        <v>1188</v>
      </c>
      <c r="E49" s="375"/>
      <c r="F49" s="375"/>
      <c r="G49" s="375"/>
      <c r="H49" s="375"/>
      <c r="I49" s="375"/>
      <c r="J49" s="375"/>
      <c r="K49" s="252"/>
    </row>
    <row r="50" spans="2:11" ht="25.5" customHeight="1">
      <c r="B50" s="251"/>
      <c r="C50" s="376" t="s">
        <v>1189</v>
      </c>
      <c r="D50" s="376"/>
      <c r="E50" s="376"/>
      <c r="F50" s="376"/>
      <c r="G50" s="376"/>
      <c r="H50" s="376"/>
      <c r="I50" s="376"/>
      <c r="J50" s="376"/>
      <c r="K50" s="252"/>
    </row>
    <row r="51" spans="2:11" ht="5.25" customHeight="1">
      <c r="B51" s="251"/>
      <c r="C51" s="253"/>
      <c r="D51" s="253"/>
      <c r="E51" s="253"/>
      <c r="F51" s="253"/>
      <c r="G51" s="253"/>
      <c r="H51" s="253"/>
      <c r="I51" s="253"/>
      <c r="J51" s="253"/>
      <c r="K51" s="252"/>
    </row>
    <row r="52" spans="2:11" ht="15" customHeight="1">
      <c r="B52" s="251"/>
      <c r="C52" s="375" t="s">
        <v>1190</v>
      </c>
      <c r="D52" s="375"/>
      <c r="E52" s="375"/>
      <c r="F52" s="375"/>
      <c r="G52" s="375"/>
      <c r="H52" s="375"/>
      <c r="I52" s="375"/>
      <c r="J52" s="375"/>
      <c r="K52" s="252"/>
    </row>
    <row r="53" spans="2:11" ht="15" customHeight="1">
      <c r="B53" s="251"/>
      <c r="C53" s="375" t="s">
        <v>1191</v>
      </c>
      <c r="D53" s="375"/>
      <c r="E53" s="375"/>
      <c r="F53" s="375"/>
      <c r="G53" s="375"/>
      <c r="H53" s="375"/>
      <c r="I53" s="375"/>
      <c r="J53" s="375"/>
      <c r="K53" s="252"/>
    </row>
    <row r="54" spans="2:11" ht="12.75" customHeight="1">
      <c r="B54" s="251"/>
      <c r="C54" s="254"/>
      <c r="D54" s="254"/>
      <c r="E54" s="254"/>
      <c r="F54" s="254"/>
      <c r="G54" s="254"/>
      <c r="H54" s="254"/>
      <c r="I54" s="254"/>
      <c r="J54" s="254"/>
      <c r="K54" s="252"/>
    </row>
    <row r="55" spans="2:11" ht="15" customHeight="1">
      <c r="B55" s="251"/>
      <c r="C55" s="375" t="s">
        <v>1192</v>
      </c>
      <c r="D55" s="375"/>
      <c r="E55" s="375"/>
      <c r="F55" s="375"/>
      <c r="G55" s="375"/>
      <c r="H55" s="375"/>
      <c r="I55" s="375"/>
      <c r="J55" s="375"/>
      <c r="K55" s="252"/>
    </row>
    <row r="56" spans="2:11" ht="15" customHeight="1">
      <c r="B56" s="251"/>
      <c r="C56" s="256"/>
      <c r="D56" s="375" t="s">
        <v>1193</v>
      </c>
      <c r="E56" s="375"/>
      <c r="F56" s="375"/>
      <c r="G56" s="375"/>
      <c r="H56" s="375"/>
      <c r="I56" s="375"/>
      <c r="J56" s="375"/>
      <c r="K56" s="252"/>
    </row>
    <row r="57" spans="2:11" ht="15" customHeight="1">
      <c r="B57" s="251"/>
      <c r="C57" s="256"/>
      <c r="D57" s="375" t="s">
        <v>1194</v>
      </c>
      <c r="E57" s="375"/>
      <c r="F57" s="375"/>
      <c r="G57" s="375"/>
      <c r="H57" s="375"/>
      <c r="I57" s="375"/>
      <c r="J57" s="375"/>
      <c r="K57" s="252"/>
    </row>
    <row r="58" spans="2:11" ht="15" customHeight="1">
      <c r="B58" s="251"/>
      <c r="C58" s="256"/>
      <c r="D58" s="375" t="s">
        <v>1195</v>
      </c>
      <c r="E58" s="375"/>
      <c r="F58" s="375"/>
      <c r="G58" s="375"/>
      <c r="H58" s="375"/>
      <c r="I58" s="375"/>
      <c r="J58" s="375"/>
      <c r="K58" s="252"/>
    </row>
    <row r="59" spans="2:11" ht="15" customHeight="1">
      <c r="B59" s="251"/>
      <c r="C59" s="256"/>
      <c r="D59" s="375" t="s">
        <v>1196</v>
      </c>
      <c r="E59" s="375"/>
      <c r="F59" s="375"/>
      <c r="G59" s="375"/>
      <c r="H59" s="375"/>
      <c r="I59" s="375"/>
      <c r="J59" s="375"/>
      <c r="K59" s="252"/>
    </row>
    <row r="60" spans="2:11" ht="15" customHeight="1">
      <c r="B60" s="251"/>
      <c r="C60" s="256"/>
      <c r="D60" s="374" t="s">
        <v>1197</v>
      </c>
      <c r="E60" s="374"/>
      <c r="F60" s="374"/>
      <c r="G60" s="374"/>
      <c r="H60" s="374"/>
      <c r="I60" s="374"/>
      <c r="J60" s="374"/>
      <c r="K60" s="252"/>
    </row>
    <row r="61" spans="2:11" ht="15" customHeight="1">
      <c r="B61" s="251"/>
      <c r="C61" s="256"/>
      <c r="D61" s="375" t="s">
        <v>1198</v>
      </c>
      <c r="E61" s="375"/>
      <c r="F61" s="375"/>
      <c r="G61" s="375"/>
      <c r="H61" s="375"/>
      <c r="I61" s="375"/>
      <c r="J61" s="375"/>
      <c r="K61" s="252"/>
    </row>
    <row r="62" spans="2:11" ht="12.75" customHeight="1">
      <c r="B62" s="251"/>
      <c r="C62" s="256"/>
      <c r="D62" s="256"/>
      <c r="E62" s="259"/>
      <c r="F62" s="256"/>
      <c r="G62" s="256"/>
      <c r="H62" s="256"/>
      <c r="I62" s="256"/>
      <c r="J62" s="256"/>
      <c r="K62" s="252"/>
    </row>
    <row r="63" spans="2:11" ht="15" customHeight="1">
      <c r="B63" s="251"/>
      <c r="C63" s="256"/>
      <c r="D63" s="375" t="s">
        <v>1199</v>
      </c>
      <c r="E63" s="375"/>
      <c r="F63" s="375"/>
      <c r="G63" s="375"/>
      <c r="H63" s="375"/>
      <c r="I63" s="375"/>
      <c r="J63" s="375"/>
      <c r="K63" s="252"/>
    </row>
    <row r="64" spans="2:11" ht="15" customHeight="1">
      <c r="B64" s="251"/>
      <c r="C64" s="256"/>
      <c r="D64" s="374" t="s">
        <v>1200</v>
      </c>
      <c r="E64" s="374"/>
      <c r="F64" s="374"/>
      <c r="G64" s="374"/>
      <c r="H64" s="374"/>
      <c r="I64" s="374"/>
      <c r="J64" s="374"/>
      <c r="K64" s="252"/>
    </row>
    <row r="65" spans="2:11" ht="15" customHeight="1">
      <c r="B65" s="251"/>
      <c r="C65" s="256"/>
      <c r="D65" s="375" t="s">
        <v>1201</v>
      </c>
      <c r="E65" s="375"/>
      <c r="F65" s="375"/>
      <c r="G65" s="375"/>
      <c r="H65" s="375"/>
      <c r="I65" s="375"/>
      <c r="J65" s="375"/>
      <c r="K65" s="252"/>
    </row>
    <row r="66" spans="2:11" ht="15" customHeight="1">
      <c r="B66" s="251"/>
      <c r="C66" s="256"/>
      <c r="D66" s="375" t="s">
        <v>1202</v>
      </c>
      <c r="E66" s="375"/>
      <c r="F66" s="375"/>
      <c r="G66" s="375"/>
      <c r="H66" s="375"/>
      <c r="I66" s="375"/>
      <c r="J66" s="375"/>
      <c r="K66" s="252"/>
    </row>
    <row r="67" spans="2:11" ht="15" customHeight="1">
      <c r="B67" s="251"/>
      <c r="C67" s="256"/>
      <c r="D67" s="375" t="s">
        <v>1203</v>
      </c>
      <c r="E67" s="375"/>
      <c r="F67" s="375"/>
      <c r="G67" s="375"/>
      <c r="H67" s="375"/>
      <c r="I67" s="375"/>
      <c r="J67" s="375"/>
      <c r="K67" s="252"/>
    </row>
    <row r="68" spans="2:11" ht="15" customHeight="1">
      <c r="B68" s="251"/>
      <c r="C68" s="256"/>
      <c r="D68" s="375" t="s">
        <v>1204</v>
      </c>
      <c r="E68" s="375"/>
      <c r="F68" s="375"/>
      <c r="G68" s="375"/>
      <c r="H68" s="375"/>
      <c r="I68" s="375"/>
      <c r="J68" s="375"/>
      <c r="K68" s="252"/>
    </row>
    <row r="69" spans="2:11" ht="12.75" customHeight="1">
      <c r="B69" s="260"/>
      <c r="C69" s="261"/>
      <c r="D69" s="261"/>
      <c r="E69" s="261"/>
      <c r="F69" s="261"/>
      <c r="G69" s="261"/>
      <c r="H69" s="261"/>
      <c r="I69" s="261"/>
      <c r="J69" s="261"/>
      <c r="K69" s="262"/>
    </row>
    <row r="70" spans="2:11" ht="18.75" customHeight="1">
      <c r="B70" s="263"/>
      <c r="C70" s="263"/>
      <c r="D70" s="263"/>
      <c r="E70" s="263"/>
      <c r="F70" s="263"/>
      <c r="G70" s="263"/>
      <c r="H70" s="263"/>
      <c r="I70" s="263"/>
      <c r="J70" s="263"/>
      <c r="K70" s="264"/>
    </row>
    <row r="71" spans="2:11" ht="18.75" customHeight="1">
      <c r="B71" s="264"/>
      <c r="C71" s="264"/>
      <c r="D71" s="264"/>
      <c r="E71" s="264"/>
      <c r="F71" s="264"/>
      <c r="G71" s="264"/>
      <c r="H71" s="264"/>
      <c r="I71" s="264"/>
      <c r="J71" s="264"/>
      <c r="K71" s="264"/>
    </row>
    <row r="72" spans="2:11" ht="7.5" customHeight="1">
      <c r="B72" s="265"/>
      <c r="C72" s="266"/>
      <c r="D72" s="266"/>
      <c r="E72" s="266"/>
      <c r="F72" s="266"/>
      <c r="G72" s="266"/>
      <c r="H72" s="266"/>
      <c r="I72" s="266"/>
      <c r="J72" s="266"/>
      <c r="K72" s="267"/>
    </row>
    <row r="73" spans="2:11" ht="45" customHeight="1">
      <c r="B73" s="268"/>
      <c r="C73" s="373" t="s">
        <v>93</v>
      </c>
      <c r="D73" s="373"/>
      <c r="E73" s="373"/>
      <c r="F73" s="373"/>
      <c r="G73" s="373"/>
      <c r="H73" s="373"/>
      <c r="I73" s="373"/>
      <c r="J73" s="373"/>
      <c r="K73" s="269"/>
    </row>
    <row r="74" spans="2:11" ht="17.25" customHeight="1">
      <c r="B74" s="268"/>
      <c r="C74" s="270" t="s">
        <v>1205</v>
      </c>
      <c r="D74" s="270"/>
      <c r="E74" s="270"/>
      <c r="F74" s="270" t="s">
        <v>1206</v>
      </c>
      <c r="G74" s="271"/>
      <c r="H74" s="270" t="s">
        <v>140</v>
      </c>
      <c r="I74" s="270" t="s">
        <v>65</v>
      </c>
      <c r="J74" s="270" t="s">
        <v>1207</v>
      </c>
      <c r="K74" s="269"/>
    </row>
    <row r="75" spans="2:11" ht="17.25" customHeight="1">
      <c r="B75" s="268"/>
      <c r="C75" s="272" t="s">
        <v>1208</v>
      </c>
      <c r="D75" s="272"/>
      <c r="E75" s="272"/>
      <c r="F75" s="273" t="s">
        <v>1209</v>
      </c>
      <c r="G75" s="274"/>
      <c r="H75" s="272"/>
      <c r="I75" s="272"/>
      <c r="J75" s="272" t="s">
        <v>1210</v>
      </c>
      <c r="K75" s="269"/>
    </row>
    <row r="76" spans="2:11" ht="5.25" customHeight="1">
      <c r="B76" s="268"/>
      <c r="C76" s="275"/>
      <c r="D76" s="275"/>
      <c r="E76" s="275"/>
      <c r="F76" s="275"/>
      <c r="G76" s="276"/>
      <c r="H76" s="275"/>
      <c r="I76" s="275"/>
      <c r="J76" s="275"/>
      <c r="K76" s="269"/>
    </row>
    <row r="77" spans="2:11" ht="15" customHeight="1">
      <c r="B77" s="268"/>
      <c r="C77" s="258" t="s">
        <v>61</v>
      </c>
      <c r="D77" s="275"/>
      <c r="E77" s="275"/>
      <c r="F77" s="277" t="s">
        <v>1211</v>
      </c>
      <c r="G77" s="276"/>
      <c r="H77" s="258" t="s">
        <v>1212</v>
      </c>
      <c r="I77" s="258" t="s">
        <v>1213</v>
      </c>
      <c r="J77" s="258">
        <v>20</v>
      </c>
      <c r="K77" s="269"/>
    </row>
    <row r="78" spans="2:11" ht="15" customHeight="1">
      <c r="B78" s="268"/>
      <c r="C78" s="258" t="s">
        <v>1214</v>
      </c>
      <c r="D78" s="258"/>
      <c r="E78" s="258"/>
      <c r="F78" s="277" t="s">
        <v>1211</v>
      </c>
      <c r="G78" s="276"/>
      <c r="H78" s="258" t="s">
        <v>1215</v>
      </c>
      <c r="I78" s="258" t="s">
        <v>1213</v>
      </c>
      <c r="J78" s="258">
        <v>120</v>
      </c>
      <c r="K78" s="269"/>
    </row>
    <row r="79" spans="2:11" ht="15" customHeight="1">
      <c r="B79" s="278"/>
      <c r="C79" s="258" t="s">
        <v>1216</v>
      </c>
      <c r="D79" s="258"/>
      <c r="E79" s="258"/>
      <c r="F79" s="277" t="s">
        <v>1217</v>
      </c>
      <c r="G79" s="276"/>
      <c r="H79" s="258" t="s">
        <v>1218</v>
      </c>
      <c r="I79" s="258" t="s">
        <v>1213</v>
      </c>
      <c r="J79" s="258">
        <v>50</v>
      </c>
      <c r="K79" s="269"/>
    </row>
    <row r="80" spans="2:11" ht="15" customHeight="1">
      <c r="B80" s="278"/>
      <c r="C80" s="258" t="s">
        <v>1219</v>
      </c>
      <c r="D80" s="258"/>
      <c r="E80" s="258"/>
      <c r="F80" s="277" t="s">
        <v>1211</v>
      </c>
      <c r="G80" s="276"/>
      <c r="H80" s="258" t="s">
        <v>1220</v>
      </c>
      <c r="I80" s="258" t="s">
        <v>1221</v>
      </c>
      <c r="J80" s="258"/>
      <c r="K80" s="269"/>
    </row>
    <row r="81" spans="2:11" ht="15" customHeight="1">
      <c r="B81" s="278"/>
      <c r="C81" s="279" t="s">
        <v>1222</v>
      </c>
      <c r="D81" s="279"/>
      <c r="E81" s="279"/>
      <c r="F81" s="280" t="s">
        <v>1217</v>
      </c>
      <c r="G81" s="279"/>
      <c r="H81" s="279" t="s">
        <v>1223</v>
      </c>
      <c r="I81" s="279" t="s">
        <v>1213</v>
      </c>
      <c r="J81" s="279">
        <v>15</v>
      </c>
      <c r="K81" s="269"/>
    </row>
    <row r="82" spans="2:11" ht="15" customHeight="1">
      <c r="B82" s="278"/>
      <c r="C82" s="279" t="s">
        <v>1224</v>
      </c>
      <c r="D82" s="279"/>
      <c r="E82" s="279"/>
      <c r="F82" s="280" t="s">
        <v>1217</v>
      </c>
      <c r="G82" s="279"/>
      <c r="H82" s="279" t="s">
        <v>1225</v>
      </c>
      <c r="I82" s="279" t="s">
        <v>1213</v>
      </c>
      <c r="J82" s="279">
        <v>15</v>
      </c>
      <c r="K82" s="269"/>
    </row>
    <row r="83" spans="2:11" ht="15" customHeight="1">
      <c r="B83" s="278"/>
      <c r="C83" s="279" t="s">
        <v>1226</v>
      </c>
      <c r="D83" s="279"/>
      <c r="E83" s="279"/>
      <c r="F83" s="280" t="s">
        <v>1217</v>
      </c>
      <c r="G83" s="279"/>
      <c r="H83" s="279" t="s">
        <v>1227</v>
      </c>
      <c r="I83" s="279" t="s">
        <v>1213</v>
      </c>
      <c r="J83" s="279">
        <v>20</v>
      </c>
      <c r="K83" s="269"/>
    </row>
    <row r="84" spans="2:11" ht="15" customHeight="1">
      <c r="B84" s="278"/>
      <c r="C84" s="279" t="s">
        <v>1228</v>
      </c>
      <c r="D84" s="279"/>
      <c r="E84" s="279"/>
      <c r="F84" s="280" t="s">
        <v>1217</v>
      </c>
      <c r="G84" s="279"/>
      <c r="H84" s="279" t="s">
        <v>1229</v>
      </c>
      <c r="I84" s="279" t="s">
        <v>1213</v>
      </c>
      <c r="J84" s="279">
        <v>20</v>
      </c>
      <c r="K84" s="269"/>
    </row>
    <row r="85" spans="2:11" ht="15" customHeight="1">
      <c r="B85" s="278"/>
      <c r="C85" s="258" t="s">
        <v>1230</v>
      </c>
      <c r="D85" s="258"/>
      <c r="E85" s="258"/>
      <c r="F85" s="277" t="s">
        <v>1217</v>
      </c>
      <c r="G85" s="276"/>
      <c r="H85" s="258" t="s">
        <v>1231</v>
      </c>
      <c r="I85" s="258" t="s">
        <v>1213</v>
      </c>
      <c r="J85" s="258">
        <v>50</v>
      </c>
      <c r="K85" s="269"/>
    </row>
    <row r="86" spans="2:11" ht="15" customHeight="1">
      <c r="B86" s="278"/>
      <c r="C86" s="258" t="s">
        <v>1232</v>
      </c>
      <c r="D86" s="258"/>
      <c r="E86" s="258"/>
      <c r="F86" s="277" t="s">
        <v>1217</v>
      </c>
      <c r="G86" s="276"/>
      <c r="H86" s="258" t="s">
        <v>1233</v>
      </c>
      <c r="I86" s="258" t="s">
        <v>1213</v>
      </c>
      <c r="J86" s="258">
        <v>20</v>
      </c>
      <c r="K86" s="269"/>
    </row>
    <row r="87" spans="2:11" ht="15" customHeight="1">
      <c r="B87" s="278"/>
      <c r="C87" s="258" t="s">
        <v>1234</v>
      </c>
      <c r="D87" s="258"/>
      <c r="E87" s="258"/>
      <c r="F87" s="277" t="s">
        <v>1217</v>
      </c>
      <c r="G87" s="276"/>
      <c r="H87" s="258" t="s">
        <v>1235</v>
      </c>
      <c r="I87" s="258" t="s">
        <v>1213</v>
      </c>
      <c r="J87" s="258">
        <v>20</v>
      </c>
      <c r="K87" s="269"/>
    </row>
    <row r="88" spans="2:11" ht="15" customHeight="1">
      <c r="B88" s="278"/>
      <c r="C88" s="258" t="s">
        <v>1236</v>
      </c>
      <c r="D88" s="258"/>
      <c r="E88" s="258"/>
      <c r="F88" s="277" t="s">
        <v>1217</v>
      </c>
      <c r="G88" s="276"/>
      <c r="H88" s="258" t="s">
        <v>1237</v>
      </c>
      <c r="I88" s="258" t="s">
        <v>1213</v>
      </c>
      <c r="J88" s="258">
        <v>50</v>
      </c>
      <c r="K88" s="269"/>
    </row>
    <row r="89" spans="2:11" ht="15" customHeight="1">
      <c r="B89" s="278"/>
      <c r="C89" s="258" t="s">
        <v>1238</v>
      </c>
      <c r="D89" s="258"/>
      <c r="E89" s="258"/>
      <c r="F89" s="277" t="s">
        <v>1217</v>
      </c>
      <c r="G89" s="276"/>
      <c r="H89" s="258" t="s">
        <v>1238</v>
      </c>
      <c r="I89" s="258" t="s">
        <v>1213</v>
      </c>
      <c r="J89" s="258">
        <v>50</v>
      </c>
      <c r="K89" s="269"/>
    </row>
    <row r="90" spans="2:11" ht="15" customHeight="1">
      <c r="B90" s="278"/>
      <c r="C90" s="258" t="s">
        <v>145</v>
      </c>
      <c r="D90" s="258"/>
      <c r="E90" s="258"/>
      <c r="F90" s="277" t="s">
        <v>1217</v>
      </c>
      <c r="G90" s="276"/>
      <c r="H90" s="258" t="s">
        <v>1239</v>
      </c>
      <c r="I90" s="258" t="s">
        <v>1213</v>
      </c>
      <c r="J90" s="258">
        <v>255</v>
      </c>
      <c r="K90" s="269"/>
    </row>
    <row r="91" spans="2:11" ht="15" customHeight="1">
      <c r="B91" s="278"/>
      <c r="C91" s="258" t="s">
        <v>1240</v>
      </c>
      <c r="D91" s="258"/>
      <c r="E91" s="258"/>
      <c r="F91" s="277" t="s">
        <v>1211</v>
      </c>
      <c r="G91" s="276"/>
      <c r="H91" s="258" t="s">
        <v>1241</v>
      </c>
      <c r="I91" s="258" t="s">
        <v>1242</v>
      </c>
      <c r="J91" s="258"/>
      <c r="K91" s="269"/>
    </row>
    <row r="92" spans="2:11" ht="15" customHeight="1">
      <c r="B92" s="278"/>
      <c r="C92" s="258" t="s">
        <v>1243</v>
      </c>
      <c r="D92" s="258"/>
      <c r="E92" s="258"/>
      <c r="F92" s="277" t="s">
        <v>1211</v>
      </c>
      <c r="G92" s="276"/>
      <c r="H92" s="258" t="s">
        <v>1244</v>
      </c>
      <c r="I92" s="258" t="s">
        <v>1245</v>
      </c>
      <c r="J92" s="258"/>
      <c r="K92" s="269"/>
    </row>
    <row r="93" spans="2:11" ht="15" customHeight="1">
      <c r="B93" s="278"/>
      <c r="C93" s="258" t="s">
        <v>1246</v>
      </c>
      <c r="D93" s="258"/>
      <c r="E93" s="258"/>
      <c r="F93" s="277" t="s">
        <v>1211</v>
      </c>
      <c r="G93" s="276"/>
      <c r="H93" s="258" t="s">
        <v>1246</v>
      </c>
      <c r="I93" s="258" t="s">
        <v>1245</v>
      </c>
      <c r="J93" s="258"/>
      <c r="K93" s="269"/>
    </row>
    <row r="94" spans="2:11" ht="15" customHeight="1">
      <c r="B94" s="278"/>
      <c r="C94" s="258" t="s">
        <v>46</v>
      </c>
      <c r="D94" s="258"/>
      <c r="E94" s="258"/>
      <c r="F94" s="277" t="s">
        <v>1211</v>
      </c>
      <c r="G94" s="276"/>
      <c r="H94" s="258" t="s">
        <v>1247</v>
      </c>
      <c r="I94" s="258" t="s">
        <v>1245</v>
      </c>
      <c r="J94" s="258"/>
      <c r="K94" s="269"/>
    </row>
    <row r="95" spans="2:11" ht="15" customHeight="1">
      <c r="B95" s="278"/>
      <c r="C95" s="258" t="s">
        <v>56</v>
      </c>
      <c r="D95" s="258"/>
      <c r="E95" s="258"/>
      <c r="F95" s="277" t="s">
        <v>1211</v>
      </c>
      <c r="G95" s="276"/>
      <c r="H95" s="258" t="s">
        <v>1248</v>
      </c>
      <c r="I95" s="258" t="s">
        <v>1245</v>
      </c>
      <c r="J95" s="258"/>
      <c r="K95" s="269"/>
    </row>
    <row r="96" spans="2:11" ht="15" customHeight="1">
      <c r="B96" s="281"/>
      <c r="C96" s="282"/>
      <c r="D96" s="282"/>
      <c r="E96" s="282"/>
      <c r="F96" s="282"/>
      <c r="G96" s="282"/>
      <c r="H96" s="282"/>
      <c r="I96" s="282"/>
      <c r="J96" s="282"/>
      <c r="K96" s="283"/>
    </row>
    <row r="97" spans="2:11" ht="18.75" customHeight="1">
      <c r="B97" s="284"/>
      <c r="C97" s="285"/>
      <c r="D97" s="285"/>
      <c r="E97" s="285"/>
      <c r="F97" s="285"/>
      <c r="G97" s="285"/>
      <c r="H97" s="285"/>
      <c r="I97" s="285"/>
      <c r="J97" s="285"/>
      <c r="K97" s="284"/>
    </row>
    <row r="98" spans="2:11" ht="18.75" customHeight="1">
      <c r="B98" s="264"/>
      <c r="C98" s="264"/>
      <c r="D98" s="264"/>
      <c r="E98" s="264"/>
      <c r="F98" s="264"/>
      <c r="G98" s="264"/>
      <c r="H98" s="264"/>
      <c r="I98" s="264"/>
      <c r="J98" s="264"/>
      <c r="K98" s="264"/>
    </row>
    <row r="99" spans="2:11" ht="7.5" customHeight="1">
      <c r="B99" s="265"/>
      <c r="C99" s="266"/>
      <c r="D99" s="266"/>
      <c r="E99" s="266"/>
      <c r="F99" s="266"/>
      <c r="G99" s="266"/>
      <c r="H99" s="266"/>
      <c r="I99" s="266"/>
      <c r="J99" s="266"/>
      <c r="K99" s="267"/>
    </row>
    <row r="100" spans="2:11" ht="45" customHeight="1">
      <c r="B100" s="268"/>
      <c r="C100" s="373" t="s">
        <v>1249</v>
      </c>
      <c r="D100" s="373"/>
      <c r="E100" s="373"/>
      <c r="F100" s="373"/>
      <c r="G100" s="373"/>
      <c r="H100" s="373"/>
      <c r="I100" s="373"/>
      <c r="J100" s="373"/>
      <c r="K100" s="269"/>
    </row>
    <row r="101" spans="2:11" ht="17.25" customHeight="1">
      <c r="B101" s="268"/>
      <c r="C101" s="270" t="s">
        <v>1205</v>
      </c>
      <c r="D101" s="270"/>
      <c r="E101" s="270"/>
      <c r="F101" s="270" t="s">
        <v>1206</v>
      </c>
      <c r="G101" s="271"/>
      <c r="H101" s="270" t="s">
        <v>140</v>
      </c>
      <c r="I101" s="270" t="s">
        <v>65</v>
      </c>
      <c r="J101" s="270" t="s">
        <v>1207</v>
      </c>
      <c r="K101" s="269"/>
    </row>
    <row r="102" spans="2:11" ht="17.25" customHeight="1">
      <c r="B102" s="268"/>
      <c r="C102" s="272" t="s">
        <v>1208</v>
      </c>
      <c r="D102" s="272"/>
      <c r="E102" s="272"/>
      <c r="F102" s="273" t="s">
        <v>1209</v>
      </c>
      <c r="G102" s="274"/>
      <c r="H102" s="272"/>
      <c r="I102" s="272"/>
      <c r="J102" s="272" t="s">
        <v>1210</v>
      </c>
      <c r="K102" s="269"/>
    </row>
    <row r="103" spans="2:11" ht="5.25" customHeight="1">
      <c r="B103" s="268"/>
      <c r="C103" s="270"/>
      <c r="D103" s="270"/>
      <c r="E103" s="270"/>
      <c r="F103" s="270"/>
      <c r="G103" s="286"/>
      <c r="H103" s="270"/>
      <c r="I103" s="270"/>
      <c r="J103" s="270"/>
      <c r="K103" s="269"/>
    </row>
    <row r="104" spans="2:11" ht="15" customHeight="1">
      <c r="B104" s="268"/>
      <c r="C104" s="258" t="s">
        <v>61</v>
      </c>
      <c r="D104" s="275"/>
      <c r="E104" s="275"/>
      <c r="F104" s="277" t="s">
        <v>1211</v>
      </c>
      <c r="G104" s="286"/>
      <c r="H104" s="258" t="s">
        <v>1250</v>
      </c>
      <c r="I104" s="258" t="s">
        <v>1213</v>
      </c>
      <c r="J104" s="258">
        <v>20</v>
      </c>
      <c r="K104" s="269"/>
    </row>
    <row r="105" spans="2:11" ht="15" customHeight="1">
      <c r="B105" s="268"/>
      <c r="C105" s="258" t="s">
        <v>1214</v>
      </c>
      <c r="D105" s="258"/>
      <c r="E105" s="258"/>
      <c r="F105" s="277" t="s">
        <v>1211</v>
      </c>
      <c r="G105" s="258"/>
      <c r="H105" s="258" t="s">
        <v>1250</v>
      </c>
      <c r="I105" s="258" t="s">
        <v>1213</v>
      </c>
      <c r="J105" s="258">
        <v>120</v>
      </c>
      <c r="K105" s="269"/>
    </row>
    <row r="106" spans="2:11" ht="15" customHeight="1">
      <c r="B106" s="278"/>
      <c r="C106" s="258" t="s">
        <v>1216</v>
      </c>
      <c r="D106" s="258"/>
      <c r="E106" s="258"/>
      <c r="F106" s="277" t="s">
        <v>1217</v>
      </c>
      <c r="G106" s="258"/>
      <c r="H106" s="258" t="s">
        <v>1250</v>
      </c>
      <c r="I106" s="258" t="s">
        <v>1213</v>
      </c>
      <c r="J106" s="258">
        <v>50</v>
      </c>
      <c r="K106" s="269"/>
    </row>
    <row r="107" spans="2:11" ht="15" customHeight="1">
      <c r="B107" s="278"/>
      <c r="C107" s="258" t="s">
        <v>1219</v>
      </c>
      <c r="D107" s="258"/>
      <c r="E107" s="258"/>
      <c r="F107" s="277" t="s">
        <v>1211</v>
      </c>
      <c r="G107" s="258"/>
      <c r="H107" s="258" t="s">
        <v>1250</v>
      </c>
      <c r="I107" s="258" t="s">
        <v>1221</v>
      </c>
      <c r="J107" s="258"/>
      <c r="K107" s="269"/>
    </row>
    <row r="108" spans="2:11" ht="15" customHeight="1">
      <c r="B108" s="278"/>
      <c r="C108" s="258" t="s">
        <v>1230</v>
      </c>
      <c r="D108" s="258"/>
      <c r="E108" s="258"/>
      <c r="F108" s="277" t="s">
        <v>1217</v>
      </c>
      <c r="G108" s="258"/>
      <c r="H108" s="258" t="s">
        <v>1250</v>
      </c>
      <c r="I108" s="258" t="s">
        <v>1213</v>
      </c>
      <c r="J108" s="258">
        <v>50</v>
      </c>
      <c r="K108" s="269"/>
    </row>
    <row r="109" spans="2:11" ht="15" customHeight="1">
      <c r="B109" s="278"/>
      <c r="C109" s="258" t="s">
        <v>1238</v>
      </c>
      <c r="D109" s="258"/>
      <c r="E109" s="258"/>
      <c r="F109" s="277" t="s">
        <v>1217</v>
      </c>
      <c r="G109" s="258"/>
      <c r="H109" s="258" t="s">
        <v>1250</v>
      </c>
      <c r="I109" s="258" t="s">
        <v>1213</v>
      </c>
      <c r="J109" s="258">
        <v>50</v>
      </c>
      <c r="K109" s="269"/>
    </row>
    <row r="110" spans="2:11" ht="15" customHeight="1">
      <c r="B110" s="278"/>
      <c r="C110" s="258" t="s">
        <v>1236</v>
      </c>
      <c r="D110" s="258"/>
      <c r="E110" s="258"/>
      <c r="F110" s="277" t="s">
        <v>1217</v>
      </c>
      <c r="G110" s="258"/>
      <c r="H110" s="258" t="s">
        <v>1250</v>
      </c>
      <c r="I110" s="258" t="s">
        <v>1213</v>
      </c>
      <c r="J110" s="258">
        <v>50</v>
      </c>
      <c r="K110" s="269"/>
    </row>
    <row r="111" spans="2:11" ht="15" customHeight="1">
      <c r="B111" s="278"/>
      <c r="C111" s="258" t="s">
        <v>61</v>
      </c>
      <c r="D111" s="258"/>
      <c r="E111" s="258"/>
      <c r="F111" s="277" t="s">
        <v>1211</v>
      </c>
      <c r="G111" s="258"/>
      <c r="H111" s="258" t="s">
        <v>1251</v>
      </c>
      <c r="I111" s="258" t="s">
        <v>1213</v>
      </c>
      <c r="J111" s="258">
        <v>20</v>
      </c>
      <c r="K111" s="269"/>
    </row>
    <row r="112" spans="2:11" ht="15" customHeight="1">
      <c r="B112" s="278"/>
      <c r="C112" s="258" t="s">
        <v>1252</v>
      </c>
      <c r="D112" s="258"/>
      <c r="E112" s="258"/>
      <c r="F112" s="277" t="s">
        <v>1211</v>
      </c>
      <c r="G112" s="258"/>
      <c r="H112" s="258" t="s">
        <v>1253</v>
      </c>
      <c r="I112" s="258" t="s">
        <v>1213</v>
      </c>
      <c r="J112" s="258">
        <v>120</v>
      </c>
      <c r="K112" s="269"/>
    </row>
    <row r="113" spans="2:11" ht="15" customHeight="1">
      <c r="B113" s="278"/>
      <c r="C113" s="258" t="s">
        <v>46</v>
      </c>
      <c r="D113" s="258"/>
      <c r="E113" s="258"/>
      <c r="F113" s="277" t="s">
        <v>1211</v>
      </c>
      <c r="G113" s="258"/>
      <c r="H113" s="258" t="s">
        <v>1254</v>
      </c>
      <c r="I113" s="258" t="s">
        <v>1245</v>
      </c>
      <c r="J113" s="258"/>
      <c r="K113" s="269"/>
    </row>
    <row r="114" spans="2:11" ht="15" customHeight="1">
      <c r="B114" s="278"/>
      <c r="C114" s="258" t="s">
        <v>56</v>
      </c>
      <c r="D114" s="258"/>
      <c r="E114" s="258"/>
      <c r="F114" s="277" t="s">
        <v>1211</v>
      </c>
      <c r="G114" s="258"/>
      <c r="H114" s="258" t="s">
        <v>1255</v>
      </c>
      <c r="I114" s="258" t="s">
        <v>1245</v>
      </c>
      <c r="J114" s="258"/>
      <c r="K114" s="269"/>
    </row>
    <row r="115" spans="2:11" ht="15" customHeight="1">
      <c r="B115" s="278"/>
      <c r="C115" s="258" t="s">
        <v>65</v>
      </c>
      <c r="D115" s="258"/>
      <c r="E115" s="258"/>
      <c r="F115" s="277" t="s">
        <v>1211</v>
      </c>
      <c r="G115" s="258"/>
      <c r="H115" s="258" t="s">
        <v>1256</v>
      </c>
      <c r="I115" s="258" t="s">
        <v>1257</v>
      </c>
      <c r="J115" s="258"/>
      <c r="K115" s="269"/>
    </row>
    <row r="116" spans="2:11" ht="15" customHeight="1">
      <c r="B116" s="281"/>
      <c r="C116" s="287"/>
      <c r="D116" s="287"/>
      <c r="E116" s="287"/>
      <c r="F116" s="287"/>
      <c r="G116" s="287"/>
      <c r="H116" s="287"/>
      <c r="I116" s="287"/>
      <c r="J116" s="287"/>
      <c r="K116" s="283"/>
    </row>
    <row r="117" spans="2:11" ht="18.75" customHeight="1">
      <c r="B117" s="288"/>
      <c r="C117" s="254"/>
      <c r="D117" s="254"/>
      <c r="E117" s="254"/>
      <c r="F117" s="289"/>
      <c r="G117" s="254"/>
      <c r="H117" s="254"/>
      <c r="I117" s="254"/>
      <c r="J117" s="254"/>
      <c r="K117" s="288"/>
    </row>
    <row r="118" spans="2:11" ht="18.75" customHeight="1">
      <c r="B118" s="264"/>
      <c r="C118" s="264"/>
      <c r="D118" s="264"/>
      <c r="E118" s="264"/>
      <c r="F118" s="264"/>
      <c r="G118" s="264"/>
      <c r="H118" s="264"/>
      <c r="I118" s="264"/>
      <c r="J118" s="264"/>
      <c r="K118" s="264"/>
    </row>
    <row r="119" spans="2:11" ht="7.5" customHeight="1">
      <c r="B119" s="290"/>
      <c r="C119" s="291"/>
      <c r="D119" s="291"/>
      <c r="E119" s="291"/>
      <c r="F119" s="291"/>
      <c r="G119" s="291"/>
      <c r="H119" s="291"/>
      <c r="I119" s="291"/>
      <c r="J119" s="291"/>
      <c r="K119" s="292"/>
    </row>
    <row r="120" spans="2:11" ht="45" customHeight="1">
      <c r="B120" s="293"/>
      <c r="C120" s="372" t="s">
        <v>1258</v>
      </c>
      <c r="D120" s="372"/>
      <c r="E120" s="372"/>
      <c r="F120" s="372"/>
      <c r="G120" s="372"/>
      <c r="H120" s="372"/>
      <c r="I120" s="372"/>
      <c r="J120" s="372"/>
      <c r="K120" s="294"/>
    </row>
    <row r="121" spans="2:11" ht="17.25" customHeight="1">
      <c r="B121" s="295"/>
      <c r="C121" s="270" t="s">
        <v>1205</v>
      </c>
      <c r="D121" s="270"/>
      <c r="E121" s="270"/>
      <c r="F121" s="270" t="s">
        <v>1206</v>
      </c>
      <c r="G121" s="271"/>
      <c r="H121" s="270" t="s">
        <v>140</v>
      </c>
      <c r="I121" s="270" t="s">
        <v>65</v>
      </c>
      <c r="J121" s="270" t="s">
        <v>1207</v>
      </c>
      <c r="K121" s="296"/>
    </row>
    <row r="122" spans="2:11" ht="17.25" customHeight="1">
      <c r="B122" s="295"/>
      <c r="C122" s="272" t="s">
        <v>1208</v>
      </c>
      <c r="D122" s="272"/>
      <c r="E122" s="272"/>
      <c r="F122" s="273" t="s">
        <v>1209</v>
      </c>
      <c r="G122" s="274"/>
      <c r="H122" s="272"/>
      <c r="I122" s="272"/>
      <c r="J122" s="272" t="s">
        <v>1210</v>
      </c>
      <c r="K122" s="296"/>
    </row>
    <row r="123" spans="2:11" ht="5.25" customHeight="1">
      <c r="B123" s="297"/>
      <c r="C123" s="275"/>
      <c r="D123" s="275"/>
      <c r="E123" s="275"/>
      <c r="F123" s="275"/>
      <c r="G123" s="258"/>
      <c r="H123" s="275"/>
      <c r="I123" s="275"/>
      <c r="J123" s="275"/>
      <c r="K123" s="298"/>
    </row>
    <row r="124" spans="2:11" ht="15" customHeight="1">
      <c r="B124" s="297"/>
      <c r="C124" s="258" t="s">
        <v>1214</v>
      </c>
      <c r="D124" s="275"/>
      <c r="E124" s="275"/>
      <c r="F124" s="277" t="s">
        <v>1211</v>
      </c>
      <c r="G124" s="258"/>
      <c r="H124" s="258" t="s">
        <v>1250</v>
      </c>
      <c r="I124" s="258" t="s">
        <v>1213</v>
      </c>
      <c r="J124" s="258">
        <v>120</v>
      </c>
      <c r="K124" s="299"/>
    </row>
    <row r="125" spans="2:11" ht="15" customHeight="1">
      <c r="B125" s="297"/>
      <c r="C125" s="258" t="s">
        <v>1259</v>
      </c>
      <c r="D125" s="258"/>
      <c r="E125" s="258"/>
      <c r="F125" s="277" t="s">
        <v>1211</v>
      </c>
      <c r="G125" s="258"/>
      <c r="H125" s="258" t="s">
        <v>1260</v>
      </c>
      <c r="I125" s="258" t="s">
        <v>1213</v>
      </c>
      <c r="J125" s="258" t="s">
        <v>1261</v>
      </c>
      <c r="K125" s="299"/>
    </row>
    <row r="126" spans="2:11" ht="15" customHeight="1">
      <c r="B126" s="297"/>
      <c r="C126" s="258" t="s">
        <v>1160</v>
      </c>
      <c r="D126" s="258"/>
      <c r="E126" s="258"/>
      <c r="F126" s="277" t="s">
        <v>1211</v>
      </c>
      <c r="G126" s="258"/>
      <c r="H126" s="258" t="s">
        <v>1262</v>
      </c>
      <c r="I126" s="258" t="s">
        <v>1213</v>
      </c>
      <c r="J126" s="258" t="s">
        <v>1261</v>
      </c>
      <c r="K126" s="299"/>
    </row>
    <row r="127" spans="2:11" ht="15" customHeight="1">
      <c r="B127" s="297"/>
      <c r="C127" s="258" t="s">
        <v>1222</v>
      </c>
      <c r="D127" s="258"/>
      <c r="E127" s="258"/>
      <c r="F127" s="277" t="s">
        <v>1217</v>
      </c>
      <c r="G127" s="258"/>
      <c r="H127" s="258" t="s">
        <v>1223</v>
      </c>
      <c r="I127" s="258" t="s">
        <v>1213</v>
      </c>
      <c r="J127" s="258">
        <v>15</v>
      </c>
      <c r="K127" s="299"/>
    </row>
    <row r="128" spans="2:11" ht="15" customHeight="1">
      <c r="B128" s="297"/>
      <c r="C128" s="279" t="s">
        <v>1224</v>
      </c>
      <c r="D128" s="279"/>
      <c r="E128" s="279"/>
      <c r="F128" s="280" t="s">
        <v>1217</v>
      </c>
      <c r="G128" s="279"/>
      <c r="H128" s="279" t="s">
        <v>1225</v>
      </c>
      <c r="I128" s="279" t="s">
        <v>1213</v>
      </c>
      <c r="J128" s="279">
        <v>15</v>
      </c>
      <c r="K128" s="299"/>
    </row>
    <row r="129" spans="2:11" ht="15" customHeight="1">
      <c r="B129" s="297"/>
      <c r="C129" s="279" t="s">
        <v>1226</v>
      </c>
      <c r="D129" s="279"/>
      <c r="E129" s="279"/>
      <c r="F129" s="280" t="s">
        <v>1217</v>
      </c>
      <c r="G129" s="279"/>
      <c r="H129" s="279" t="s">
        <v>1227</v>
      </c>
      <c r="I129" s="279" t="s">
        <v>1213</v>
      </c>
      <c r="J129" s="279">
        <v>20</v>
      </c>
      <c r="K129" s="299"/>
    </row>
    <row r="130" spans="2:11" ht="15" customHeight="1">
      <c r="B130" s="297"/>
      <c r="C130" s="279" t="s">
        <v>1228</v>
      </c>
      <c r="D130" s="279"/>
      <c r="E130" s="279"/>
      <c r="F130" s="280" t="s">
        <v>1217</v>
      </c>
      <c r="G130" s="279"/>
      <c r="H130" s="279" t="s">
        <v>1229</v>
      </c>
      <c r="I130" s="279" t="s">
        <v>1213</v>
      </c>
      <c r="J130" s="279">
        <v>20</v>
      </c>
      <c r="K130" s="299"/>
    </row>
    <row r="131" spans="2:11" ht="15" customHeight="1">
      <c r="B131" s="297"/>
      <c r="C131" s="258" t="s">
        <v>1216</v>
      </c>
      <c r="D131" s="258"/>
      <c r="E131" s="258"/>
      <c r="F131" s="277" t="s">
        <v>1217</v>
      </c>
      <c r="G131" s="258"/>
      <c r="H131" s="258" t="s">
        <v>1250</v>
      </c>
      <c r="I131" s="258" t="s">
        <v>1213</v>
      </c>
      <c r="J131" s="258">
        <v>50</v>
      </c>
      <c r="K131" s="299"/>
    </row>
    <row r="132" spans="2:11" ht="15" customHeight="1">
      <c r="B132" s="297"/>
      <c r="C132" s="258" t="s">
        <v>1230</v>
      </c>
      <c r="D132" s="258"/>
      <c r="E132" s="258"/>
      <c r="F132" s="277" t="s">
        <v>1217</v>
      </c>
      <c r="G132" s="258"/>
      <c r="H132" s="258" t="s">
        <v>1250</v>
      </c>
      <c r="I132" s="258" t="s">
        <v>1213</v>
      </c>
      <c r="J132" s="258">
        <v>50</v>
      </c>
      <c r="K132" s="299"/>
    </row>
    <row r="133" spans="2:11" ht="15" customHeight="1">
      <c r="B133" s="297"/>
      <c r="C133" s="258" t="s">
        <v>1236</v>
      </c>
      <c r="D133" s="258"/>
      <c r="E133" s="258"/>
      <c r="F133" s="277" t="s">
        <v>1217</v>
      </c>
      <c r="G133" s="258"/>
      <c r="H133" s="258" t="s">
        <v>1250</v>
      </c>
      <c r="I133" s="258" t="s">
        <v>1213</v>
      </c>
      <c r="J133" s="258">
        <v>50</v>
      </c>
      <c r="K133" s="299"/>
    </row>
    <row r="134" spans="2:11" ht="15" customHeight="1">
      <c r="B134" s="297"/>
      <c r="C134" s="258" t="s">
        <v>1238</v>
      </c>
      <c r="D134" s="258"/>
      <c r="E134" s="258"/>
      <c r="F134" s="277" t="s">
        <v>1217</v>
      </c>
      <c r="G134" s="258"/>
      <c r="H134" s="258" t="s">
        <v>1250</v>
      </c>
      <c r="I134" s="258" t="s">
        <v>1213</v>
      </c>
      <c r="J134" s="258">
        <v>50</v>
      </c>
      <c r="K134" s="299"/>
    </row>
    <row r="135" spans="2:11" ht="15" customHeight="1">
      <c r="B135" s="297"/>
      <c r="C135" s="258" t="s">
        <v>145</v>
      </c>
      <c r="D135" s="258"/>
      <c r="E135" s="258"/>
      <c r="F135" s="277" t="s">
        <v>1217</v>
      </c>
      <c r="G135" s="258"/>
      <c r="H135" s="258" t="s">
        <v>1263</v>
      </c>
      <c r="I135" s="258" t="s">
        <v>1213</v>
      </c>
      <c r="J135" s="258">
        <v>255</v>
      </c>
      <c r="K135" s="299"/>
    </row>
    <row r="136" spans="2:11" ht="15" customHeight="1">
      <c r="B136" s="297"/>
      <c r="C136" s="258" t="s">
        <v>1240</v>
      </c>
      <c r="D136" s="258"/>
      <c r="E136" s="258"/>
      <c r="F136" s="277" t="s">
        <v>1211</v>
      </c>
      <c r="G136" s="258"/>
      <c r="H136" s="258" t="s">
        <v>1264</v>
      </c>
      <c r="I136" s="258" t="s">
        <v>1242</v>
      </c>
      <c r="J136" s="258"/>
      <c r="K136" s="299"/>
    </row>
    <row r="137" spans="2:11" ht="15" customHeight="1">
      <c r="B137" s="297"/>
      <c r="C137" s="258" t="s">
        <v>1243</v>
      </c>
      <c r="D137" s="258"/>
      <c r="E137" s="258"/>
      <c r="F137" s="277" t="s">
        <v>1211</v>
      </c>
      <c r="G137" s="258"/>
      <c r="H137" s="258" t="s">
        <v>1265</v>
      </c>
      <c r="I137" s="258" t="s">
        <v>1245</v>
      </c>
      <c r="J137" s="258"/>
      <c r="K137" s="299"/>
    </row>
    <row r="138" spans="2:11" ht="15" customHeight="1">
      <c r="B138" s="297"/>
      <c r="C138" s="258" t="s">
        <v>1246</v>
      </c>
      <c r="D138" s="258"/>
      <c r="E138" s="258"/>
      <c r="F138" s="277" t="s">
        <v>1211</v>
      </c>
      <c r="G138" s="258"/>
      <c r="H138" s="258" t="s">
        <v>1246</v>
      </c>
      <c r="I138" s="258" t="s">
        <v>1245</v>
      </c>
      <c r="J138" s="258"/>
      <c r="K138" s="299"/>
    </row>
    <row r="139" spans="2:11" ht="15" customHeight="1">
      <c r="B139" s="297"/>
      <c r="C139" s="258" t="s">
        <v>46</v>
      </c>
      <c r="D139" s="258"/>
      <c r="E139" s="258"/>
      <c r="F139" s="277" t="s">
        <v>1211</v>
      </c>
      <c r="G139" s="258"/>
      <c r="H139" s="258" t="s">
        <v>1266</v>
      </c>
      <c r="I139" s="258" t="s">
        <v>1245</v>
      </c>
      <c r="J139" s="258"/>
      <c r="K139" s="299"/>
    </row>
    <row r="140" spans="2:11" ht="15" customHeight="1">
      <c r="B140" s="297"/>
      <c r="C140" s="258" t="s">
        <v>1267</v>
      </c>
      <c r="D140" s="258"/>
      <c r="E140" s="258"/>
      <c r="F140" s="277" t="s">
        <v>1211</v>
      </c>
      <c r="G140" s="258"/>
      <c r="H140" s="258" t="s">
        <v>1268</v>
      </c>
      <c r="I140" s="258" t="s">
        <v>1245</v>
      </c>
      <c r="J140" s="258"/>
      <c r="K140" s="299"/>
    </row>
    <row r="141" spans="2:11" ht="15" customHeight="1">
      <c r="B141" s="300"/>
      <c r="C141" s="301"/>
      <c r="D141" s="301"/>
      <c r="E141" s="301"/>
      <c r="F141" s="301"/>
      <c r="G141" s="301"/>
      <c r="H141" s="301"/>
      <c r="I141" s="301"/>
      <c r="J141" s="301"/>
      <c r="K141" s="302"/>
    </row>
    <row r="142" spans="2:11" ht="18.75" customHeight="1">
      <c r="B142" s="254"/>
      <c r="C142" s="254"/>
      <c r="D142" s="254"/>
      <c r="E142" s="254"/>
      <c r="F142" s="289"/>
      <c r="G142" s="254"/>
      <c r="H142" s="254"/>
      <c r="I142" s="254"/>
      <c r="J142" s="254"/>
      <c r="K142" s="254"/>
    </row>
    <row r="143" spans="2:11" ht="18.75" customHeight="1">
      <c r="B143" s="264"/>
      <c r="C143" s="264"/>
      <c r="D143" s="264"/>
      <c r="E143" s="264"/>
      <c r="F143" s="264"/>
      <c r="G143" s="264"/>
      <c r="H143" s="264"/>
      <c r="I143" s="264"/>
      <c r="J143" s="264"/>
      <c r="K143" s="264"/>
    </row>
    <row r="144" spans="2:11" ht="7.5" customHeight="1">
      <c r="B144" s="265"/>
      <c r="C144" s="266"/>
      <c r="D144" s="266"/>
      <c r="E144" s="266"/>
      <c r="F144" s="266"/>
      <c r="G144" s="266"/>
      <c r="H144" s="266"/>
      <c r="I144" s="266"/>
      <c r="J144" s="266"/>
      <c r="K144" s="267"/>
    </row>
    <row r="145" spans="2:11" ht="45" customHeight="1">
      <c r="B145" s="268"/>
      <c r="C145" s="373" t="s">
        <v>1269</v>
      </c>
      <c r="D145" s="373"/>
      <c r="E145" s="373"/>
      <c r="F145" s="373"/>
      <c r="G145" s="373"/>
      <c r="H145" s="373"/>
      <c r="I145" s="373"/>
      <c r="J145" s="373"/>
      <c r="K145" s="269"/>
    </row>
    <row r="146" spans="2:11" ht="17.25" customHeight="1">
      <c r="B146" s="268"/>
      <c r="C146" s="270" t="s">
        <v>1205</v>
      </c>
      <c r="D146" s="270"/>
      <c r="E146" s="270"/>
      <c r="F146" s="270" t="s">
        <v>1206</v>
      </c>
      <c r="G146" s="271"/>
      <c r="H146" s="270" t="s">
        <v>140</v>
      </c>
      <c r="I146" s="270" t="s">
        <v>65</v>
      </c>
      <c r="J146" s="270" t="s">
        <v>1207</v>
      </c>
      <c r="K146" s="269"/>
    </row>
    <row r="147" spans="2:11" ht="17.25" customHeight="1">
      <c r="B147" s="268"/>
      <c r="C147" s="272" t="s">
        <v>1208</v>
      </c>
      <c r="D147" s="272"/>
      <c r="E147" s="272"/>
      <c r="F147" s="273" t="s">
        <v>1209</v>
      </c>
      <c r="G147" s="274"/>
      <c r="H147" s="272"/>
      <c r="I147" s="272"/>
      <c r="J147" s="272" t="s">
        <v>1210</v>
      </c>
      <c r="K147" s="269"/>
    </row>
    <row r="148" spans="2:11" ht="5.25" customHeight="1">
      <c r="B148" s="278"/>
      <c r="C148" s="275"/>
      <c r="D148" s="275"/>
      <c r="E148" s="275"/>
      <c r="F148" s="275"/>
      <c r="G148" s="276"/>
      <c r="H148" s="275"/>
      <c r="I148" s="275"/>
      <c r="J148" s="275"/>
      <c r="K148" s="299"/>
    </row>
    <row r="149" spans="2:11" ht="15" customHeight="1">
      <c r="B149" s="278"/>
      <c r="C149" s="303" t="s">
        <v>1214</v>
      </c>
      <c r="D149" s="258"/>
      <c r="E149" s="258"/>
      <c r="F149" s="304" t="s">
        <v>1211</v>
      </c>
      <c r="G149" s="258"/>
      <c r="H149" s="303" t="s">
        <v>1250</v>
      </c>
      <c r="I149" s="303" t="s">
        <v>1213</v>
      </c>
      <c r="J149" s="303">
        <v>120</v>
      </c>
      <c r="K149" s="299"/>
    </row>
    <row r="150" spans="2:11" ht="15" customHeight="1">
      <c r="B150" s="278"/>
      <c r="C150" s="303" t="s">
        <v>1259</v>
      </c>
      <c r="D150" s="258"/>
      <c r="E150" s="258"/>
      <c r="F150" s="304" t="s">
        <v>1211</v>
      </c>
      <c r="G150" s="258"/>
      <c r="H150" s="303" t="s">
        <v>1270</v>
      </c>
      <c r="I150" s="303" t="s">
        <v>1213</v>
      </c>
      <c r="J150" s="303" t="s">
        <v>1261</v>
      </c>
      <c r="K150" s="299"/>
    </row>
    <row r="151" spans="2:11" ht="15" customHeight="1">
      <c r="B151" s="278"/>
      <c r="C151" s="303" t="s">
        <v>1160</v>
      </c>
      <c r="D151" s="258"/>
      <c r="E151" s="258"/>
      <c r="F151" s="304" t="s">
        <v>1211</v>
      </c>
      <c r="G151" s="258"/>
      <c r="H151" s="303" t="s">
        <v>1271</v>
      </c>
      <c r="I151" s="303" t="s">
        <v>1213</v>
      </c>
      <c r="J151" s="303" t="s">
        <v>1261</v>
      </c>
      <c r="K151" s="299"/>
    </row>
    <row r="152" spans="2:11" ht="15" customHeight="1">
      <c r="B152" s="278"/>
      <c r="C152" s="303" t="s">
        <v>1216</v>
      </c>
      <c r="D152" s="258"/>
      <c r="E152" s="258"/>
      <c r="F152" s="304" t="s">
        <v>1217</v>
      </c>
      <c r="G152" s="258"/>
      <c r="H152" s="303" t="s">
        <v>1250</v>
      </c>
      <c r="I152" s="303" t="s">
        <v>1213</v>
      </c>
      <c r="J152" s="303">
        <v>50</v>
      </c>
      <c r="K152" s="299"/>
    </row>
    <row r="153" spans="2:11" ht="15" customHeight="1">
      <c r="B153" s="278"/>
      <c r="C153" s="303" t="s">
        <v>1219</v>
      </c>
      <c r="D153" s="258"/>
      <c r="E153" s="258"/>
      <c r="F153" s="304" t="s">
        <v>1211</v>
      </c>
      <c r="G153" s="258"/>
      <c r="H153" s="303" t="s">
        <v>1250</v>
      </c>
      <c r="I153" s="303" t="s">
        <v>1221</v>
      </c>
      <c r="J153" s="303"/>
      <c r="K153" s="299"/>
    </row>
    <row r="154" spans="2:11" ht="15" customHeight="1">
      <c r="B154" s="278"/>
      <c r="C154" s="303" t="s">
        <v>1230</v>
      </c>
      <c r="D154" s="258"/>
      <c r="E154" s="258"/>
      <c r="F154" s="304" t="s">
        <v>1217</v>
      </c>
      <c r="G154" s="258"/>
      <c r="H154" s="303" t="s">
        <v>1250</v>
      </c>
      <c r="I154" s="303" t="s">
        <v>1213</v>
      </c>
      <c r="J154" s="303">
        <v>50</v>
      </c>
      <c r="K154" s="299"/>
    </row>
    <row r="155" spans="2:11" ht="15" customHeight="1">
      <c r="B155" s="278"/>
      <c r="C155" s="303" t="s">
        <v>1238</v>
      </c>
      <c r="D155" s="258"/>
      <c r="E155" s="258"/>
      <c r="F155" s="304" t="s">
        <v>1217</v>
      </c>
      <c r="G155" s="258"/>
      <c r="H155" s="303" t="s">
        <v>1250</v>
      </c>
      <c r="I155" s="303" t="s">
        <v>1213</v>
      </c>
      <c r="J155" s="303">
        <v>50</v>
      </c>
      <c r="K155" s="299"/>
    </row>
    <row r="156" spans="2:11" ht="15" customHeight="1">
      <c r="B156" s="278"/>
      <c r="C156" s="303" t="s">
        <v>1236</v>
      </c>
      <c r="D156" s="258"/>
      <c r="E156" s="258"/>
      <c r="F156" s="304" t="s">
        <v>1217</v>
      </c>
      <c r="G156" s="258"/>
      <c r="H156" s="303" t="s">
        <v>1250</v>
      </c>
      <c r="I156" s="303" t="s">
        <v>1213</v>
      </c>
      <c r="J156" s="303">
        <v>50</v>
      </c>
      <c r="K156" s="299"/>
    </row>
    <row r="157" spans="2:11" ht="15" customHeight="1">
      <c r="B157" s="278"/>
      <c r="C157" s="303" t="s">
        <v>98</v>
      </c>
      <c r="D157" s="258"/>
      <c r="E157" s="258"/>
      <c r="F157" s="304" t="s">
        <v>1211</v>
      </c>
      <c r="G157" s="258"/>
      <c r="H157" s="303" t="s">
        <v>1272</v>
      </c>
      <c r="I157" s="303" t="s">
        <v>1213</v>
      </c>
      <c r="J157" s="303" t="s">
        <v>1273</v>
      </c>
      <c r="K157" s="299"/>
    </row>
    <row r="158" spans="2:11" ht="15" customHeight="1">
      <c r="B158" s="278"/>
      <c r="C158" s="303" t="s">
        <v>1274</v>
      </c>
      <c r="D158" s="258"/>
      <c r="E158" s="258"/>
      <c r="F158" s="304" t="s">
        <v>1211</v>
      </c>
      <c r="G158" s="258"/>
      <c r="H158" s="303" t="s">
        <v>1275</v>
      </c>
      <c r="I158" s="303" t="s">
        <v>1245</v>
      </c>
      <c r="J158" s="303"/>
      <c r="K158" s="299"/>
    </row>
    <row r="159" spans="2:11" ht="15" customHeight="1">
      <c r="B159" s="305"/>
      <c r="C159" s="287"/>
      <c r="D159" s="287"/>
      <c r="E159" s="287"/>
      <c r="F159" s="287"/>
      <c r="G159" s="287"/>
      <c r="H159" s="287"/>
      <c r="I159" s="287"/>
      <c r="J159" s="287"/>
      <c r="K159" s="306"/>
    </row>
    <row r="160" spans="2:11" ht="18.75" customHeight="1">
      <c r="B160" s="254"/>
      <c r="C160" s="258"/>
      <c r="D160" s="258"/>
      <c r="E160" s="258"/>
      <c r="F160" s="277"/>
      <c r="G160" s="258"/>
      <c r="H160" s="258"/>
      <c r="I160" s="258"/>
      <c r="J160" s="258"/>
      <c r="K160" s="254"/>
    </row>
    <row r="161" spans="2:11" ht="18.75" customHeight="1">
      <c r="B161" s="264"/>
      <c r="C161" s="264"/>
      <c r="D161" s="264"/>
      <c r="E161" s="264"/>
      <c r="F161" s="264"/>
      <c r="G161" s="264"/>
      <c r="H161" s="264"/>
      <c r="I161" s="264"/>
      <c r="J161" s="264"/>
      <c r="K161" s="264"/>
    </row>
    <row r="162" spans="2:11" ht="7.5" customHeight="1">
      <c r="B162" s="246"/>
      <c r="C162" s="247"/>
      <c r="D162" s="247"/>
      <c r="E162" s="247"/>
      <c r="F162" s="247"/>
      <c r="G162" s="247"/>
      <c r="H162" s="247"/>
      <c r="I162" s="247"/>
      <c r="J162" s="247"/>
      <c r="K162" s="248"/>
    </row>
    <row r="163" spans="2:11" ht="45" customHeight="1">
      <c r="B163" s="249"/>
      <c r="C163" s="372" t="s">
        <v>1276</v>
      </c>
      <c r="D163" s="372"/>
      <c r="E163" s="372"/>
      <c r="F163" s="372"/>
      <c r="G163" s="372"/>
      <c r="H163" s="372"/>
      <c r="I163" s="372"/>
      <c r="J163" s="372"/>
      <c r="K163" s="250"/>
    </row>
    <row r="164" spans="2:11" ht="17.25" customHeight="1">
      <c r="B164" s="249"/>
      <c r="C164" s="270" t="s">
        <v>1205</v>
      </c>
      <c r="D164" s="270"/>
      <c r="E164" s="270"/>
      <c r="F164" s="270" t="s">
        <v>1206</v>
      </c>
      <c r="G164" s="307"/>
      <c r="H164" s="308" t="s">
        <v>140</v>
      </c>
      <c r="I164" s="308" t="s">
        <v>65</v>
      </c>
      <c r="J164" s="270" t="s">
        <v>1207</v>
      </c>
      <c r="K164" s="250"/>
    </row>
    <row r="165" spans="2:11" ht="17.25" customHeight="1">
      <c r="B165" s="251"/>
      <c r="C165" s="272" t="s">
        <v>1208</v>
      </c>
      <c r="D165" s="272"/>
      <c r="E165" s="272"/>
      <c r="F165" s="273" t="s">
        <v>1209</v>
      </c>
      <c r="G165" s="309"/>
      <c r="H165" s="310"/>
      <c r="I165" s="310"/>
      <c r="J165" s="272" t="s">
        <v>1210</v>
      </c>
      <c r="K165" s="252"/>
    </row>
    <row r="166" spans="2:11" ht="5.25" customHeight="1">
      <c r="B166" s="278"/>
      <c r="C166" s="275"/>
      <c r="D166" s="275"/>
      <c r="E166" s="275"/>
      <c r="F166" s="275"/>
      <c r="G166" s="276"/>
      <c r="H166" s="275"/>
      <c r="I166" s="275"/>
      <c r="J166" s="275"/>
      <c r="K166" s="299"/>
    </row>
    <row r="167" spans="2:11" ht="15" customHeight="1">
      <c r="B167" s="278"/>
      <c r="C167" s="258" t="s">
        <v>1214</v>
      </c>
      <c r="D167" s="258"/>
      <c r="E167" s="258"/>
      <c r="F167" s="277" t="s">
        <v>1211</v>
      </c>
      <c r="G167" s="258"/>
      <c r="H167" s="258" t="s">
        <v>1250</v>
      </c>
      <c r="I167" s="258" t="s">
        <v>1213</v>
      </c>
      <c r="J167" s="258">
        <v>120</v>
      </c>
      <c r="K167" s="299"/>
    </row>
    <row r="168" spans="2:11" ht="15" customHeight="1">
      <c r="B168" s="278"/>
      <c r="C168" s="258" t="s">
        <v>1259</v>
      </c>
      <c r="D168" s="258"/>
      <c r="E168" s="258"/>
      <c r="F168" s="277" t="s">
        <v>1211</v>
      </c>
      <c r="G168" s="258"/>
      <c r="H168" s="258" t="s">
        <v>1260</v>
      </c>
      <c r="I168" s="258" t="s">
        <v>1213</v>
      </c>
      <c r="J168" s="258" t="s">
        <v>1261</v>
      </c>
      <c r="K168" s="299"/>
    </row>
    <row r="169" spans="2:11" ht="15" customHeight="1">
      <c r="B169" s="278"/>
      <c r="C169" s="258" t="s">
        <v>1160</v>
      </c>
      <c r="D169" s="258"/>
      <c r="E169" s="258"/>
      <c r="F169" s="277" t="s">
        <v>1211</v>
      </c>
      <c r="G169" s="258"/>
      <c r="H169" s="258" t="s">
        <v>1277</v>
      </c>
      <c r="I169" s="258" t="s">
        <v>1213</v>
      </c>
      <c r="J169" s="258" t="s">
        <v>1261</v>
      </c>
      <c r="K169" s="299"/>
    </row>
    <row r="170" spans="2:11" ht="15" customHeight="1">
      <c r="B170" s="278"/>
      <c r="C170" s="258" t="s">
        <v>1216</v>
      </c>
      <c r="D170" s="258"/>
      <c r="E170" s="258"/>
      <c r="F170" s="277" t="s">
        <v>1217</v>
      </c>
      <c r="G170" s="258"/>
      <c r="H170" s="258" t="s">
        <v>1277</v>
      </c>
      <c r="I170" s="258" t="s">
        <v>1213</v>
      </c>
      <c r="J170" s="258">
        <v>50</v>
      </c>
      <c r="K170" s="299"/>
    </row>
    <row r="171" spans="2:11" ht="15" customHeight="1">
      <c r="B171" s="278"/>
      <c r="C171" s="258" t="s">
        <v>1219</v>
      </c>
      <c r="D171" s="258"/>
      <c r="E171" s="258"/>
      <c r="F171" s="277" t="s">
        <v>1211</v>
      </c>
      <c r="G171" s="258"/>
      <c r="H171" s="258" t="s">
        <v>1277</v>
      </c>
      <c r="I171" s="258" t="s">
        <v>1221</v>
      </c>
      <c r="J171" s="258"/>
      <c r="K171" s="299"/>
    </row>
    <row r="172" spans="2:11" ht="15" customHeight="1">
      <c r="B172" s="278"/>
      <c r="C172" s="258" t="s">
        <v>1230</v>
      </c>
      <c r="D172" s="258"/>
      <c r="E172" s="258"/>
      <c r="F172" s="277" t="s">
        <v>1217</v>
      </c>
      <c r="G172" s="258"/>
      <c r="H172" s="258" t="s">
        <v>1277</v>
      </c>
      <c r="I172" s="258" t="s">
        <v>1213</v>
      </c>
      <c r="J172" s="258">
        <v>50</v>
      </c>
      <c r="K172" s="299"/>
    </row>
    <row r="173" spans="2:11" ht="15" customHeight="1">
      <c r="B173" s="278"/>
      <c r="C173" s="258" t="s">
        <v>1238</v>
      </c>
      <c r="D173" s="258"/>
      <c r="E173" s="258"/>
      <c r="F173" s="277" t="s">
        <v>1217</v>
      </c>
      <c r="G173" s="258"/>
      <c r="H173" s="258" t="s">
        <v>1277</v>
      </c>
      <c r="I173" s="258" t="s">
        <v>1213</v>
      </c>
      <c r="J173" s="258">
        <v>50</v>
      </c>
      <c r="K173" s="299"/>
    </row>
    <row r="174" spans="2:11" ht="15" customHeight="1">
      <c r="B174" s="278"/>
      <c r="C174" s="258" t="s">
        <v>1236</v>
      </c>
      <c r="D174" s="258"/>
      <c r="E174" s="258"/>
      <c r="F174" s="277" t="s">
        <v>1217</v>
      </c>
      <c r="G174" s="258"/>
      <c r="H174" s="258" t="s">
        <v>1277</v>
      </c>
      <c r="I174" s="258" t="s">
        <v>1213</v>
      </c>
      <c r="J174" s="258">
        <v>50</v>
      </c>
      <c r="K174" s="299"/>
    </row>
    <row r="175" spans="2:11" ht="15" customHeight="1">
      <c r="B175" s="278"/>
      <c r="C175" s="258" t="s">
        <v>139</v>
      </c>
      <c r="D175" s="258"/>
      <c r="E175" s="258"/>
      <c r="F175" s="277" t="s">
        <v>1211</v>
      </c>
      <c r="G175" s="258"/>
      <c r="H175" s="258" t="s">
        <v>1278</v>
      </c>
      <c r="I175" s="258" t="s">
        <v>1279</v>
      </c>
      <c r="J175" s="258"/>
      <c r="K175" s="299"/>
    </row>
    <row r="176" spans="2:11" ht="15" customHeight="1">
      <c r="B176" s="278"/>
      <c r="C176" s="258" t="s">
        <v>65</v>
      </c>
      <c r="D176" s="258"/>
      <c r="E176" s="258"/>
      <c r="F176" s="277" t="s">
        <v>1211</v>
      </c>
      <c r="G176" s="258"/>
      <c r="H176" s="258" t="s">
        <v>1280</v>
      </c>
      <c r="I176" s="258" t="s">
        <v>1281</v>
      </c>
      <c r="J176" s="258">
        <v>1</v>
      </c>
      <c r="K176" s="299"/>
    </row>
    <row r="177" spans="2:11" ht="15" customHeight="1">
      <c r="B177" s="278"/>
      <c r="C177" s="258" t="s">
        <v>61</v>
      </c>
      <c r="D177" s="258"/>
      <c r="E177" s="258"/>
      <c r="F177" s="277" t="s">
        <v>1211</v>
      </c>
      <c r="G177" s="258"/>
      <c r="H177" s="258" t="s">
        <v>1282</v>
      </c>
      <c r="I177" s="258" t="s">
        <v>1213</v>
      </c>
      <c r="J177" s="258">
        <v>20</v>
      </c>
      <c r="K177" s="299"/>
    </row>
    <row r="178" spans="2:11" ht="15" customHeight="1">
      <c r="B178" s="278"/>
      <c r="C178" s="258" t="s">
        <v>140</v>
      </c>
      <c r="D178" s="258"/>
      <c r="E178" s="258"/>
      <c r="F178" s="277" t="s">
        <v>1211</v>
      </c>
      <c r="G178" s="258"/>
      <c r="H178" s="258" t="s">
        <v>1283</v>
      </c>
      <c r="I178" s="258" t="s">
        <v>1213</v>
      </c>
      <c r="J178" s="258">
        <v>255</v>
      </c>
      <c r="K178" s="299"/>
    </row>
    <row r="179" spans="2:11" ht="15" customHeight="1">
      <c r="B179" s="278"/>
      <c r="C179" s="258" t="s">
        <v>141</v>
      </c>
      <c r="D179" s="258"/>
      <c r="E179" s="258"/>
      <c r="F179" s="277" t="s">
        <v>1211</v>
      </c>
      <c r="G179" s="258"/>
      <c r="H179" s="258" t="s">
        <v>1176</v>
      </c>
      <c r="I179" s="258" t="s">
        <v>1213</v>
      </c>
      <c r="J179" s="258">
        <v>10</v>
      </c>
      <c r="K179" s="299"/>
    </row>
    <row r="180" spans="2:11" ht="15" customHeight="1">
      <c r="B180" s="278"/>
      <c r="C180" s="258" t="s">
        <v>142</v>
      </c>
      <c r="D180" s="258"/>
      <c r="E180" s="258"/>
      <c r="F180" s="277" t="s">
        <v>1211</v>
      </c>
      <c r="G180" s="258"/>
      <c r="H180" s="258" t="s">
        <v>1284</v>
      </c>
      <c r="I180" s="258" t="s">
        <v>1245</v>
      </c>
      <c r="J180" s="258"/>
      <c r="K180" s="299"/>
    </row>
    <row r="181" spans="2:11" ht="15" customHeight="1">
      <c r="B181" s="278"/>
      <c r="C181" s="258" t="s">
        <v>1285</v>
      </c>
      <c r="D181" s="258"/>
      <c r="E181" s="258"/>
      <c r="F181" s="277" t="s">
        <v>1211</v>
      </c>
      <c r="G181" s="258"/>
      <c r="H181" s="258" t="s">
        <v>1286</v>
      </c>
      <c r="I181" s="258" t="s">
        <v>1245</v>
      </c>
      <c r="J181" s="258"/>
      <c r="K181" s="299"/>
    </row>
    <row r="182" spans="2:11" ht="15" customHeight="1">
      <c r="B182" s="278"/>
      <c r="C182" s="258" t="s">
        <v>1274</v>
      </c>
      <c r="D182" s="258"/>
      <c r="E182" s="258"/>
      <c r="F182" s="277" t="s">
        <v>1211</v>
      </c>
      <c r="G182" s="258"/>
      <c r="H182" s="258" t="s">
        <v>1287</v>
      </c>
      <c r="I182" s="258" t="s">
        <v>1245</v>
      </c>
      <c r="J182" s="258"/>
      <c r="K182" s="299"/>
    </row>
    <row r="183" spans="2:11" ht="15" customHeight="1">
      <c r="B183" s="278"/>
      <c r="C183" s="258" t="s">
        <v>144</v>
      </c>
      <c r="D183" s="258"/>
      <c r="E183" s="258"/>
      <c r="F183" s="277" t="s">
        <v>1217</v>
      </c>
      <c r="G183" s="258"/>
      <c r="H183" s="258" t="s">
        <v>1288</v>
      </c>
      <c r="I183" s="258" t="s">
        <v>1213</v>
      </c>
      <c r="J183" s="258">
        <v>50</v>
      </c>
      <c r="K183" s="299"/>
    </row>
    <row r="184" spans="2:11" ht="15" customHeight="1">
      <c r="B184" s="278"/>
      <c r="C184" s="258" t="s">
        <v>1289</v>
      </c>
      <c r="D184" s="258"/>
      <c r="E184" s="258"/>
      <c r="F184" s="277" t="s">
        <v>1217</v>
      </c>
      <c r="G184" s="258"/>
      <c r="H184" s="258" t="s">
        <v>1290</v>
      </c>
      <c r="I184" s="258" t="s">
        <v>1291</v>
      </c>
      <c r="J184" s="258"/>
      <c r="K184" s="299"/>
    </row>
    <row r="185" spans="2:11" ht="15" customHeight="1">
      <c r="B185" s="278"/>
      <c r="C185" s="258" t="s">
        <v>1292</v>
      </c>
      <c r="D185" s="258"/>
      <c r="E185" s="258"/>
      <c r="F185" s="277" t="s">
        <v>1217</v>
      </c>
      <c r="G185" s="258"/>
      <c r="H185" s="258" t="s">
        <v>1293</v>
      </c>
      <c r="I185" s="258" t="s">
        <v>1291</v>
      </c>
      <c r="J185" s="258"/>
      <c r="K185" s="299"/>
    </row>
    <row r="186" spans="2:11" ht="15" customHeight="1">
      <c r="B186" s="278"/>
      <c r="C186" s="258" t="s">
        <v>1294</v>
      </c>
      <c r="D186" s="258"/>
      <c r="E186" s="258"/>
      <c r="F186" s="277" t="s">
        <v>1217</v>
      </c>
      <c r="G186" s="258"/>
      <c r="H186" s="258" t="s">
        <v>1295</v>
      </c>
      <c r="I186" s="258" t="s">
        <v>1291</v>
      </c>
      <c r="J186" s="258"/>
      <c r="K186" s="299"/>
    </row>
    <row r="187" spans="2:11" ht="15" customHeight="1">
      <c r="B187" s="278"/>
      <c r="C187" s="311" t="s">
        <v>1296</v>
      </c>
      <c r="D187" s="258"/>
      <c r="E187" s="258"/>
      <c r="F187" s="277" t="s">
        <v>1217</v>
      </c>
      <c r="G187" s="258"/>
      <c r="H187" s="258" t="s">
        <v>1297</v>
      </c>
      <c r="I187" s="258" t="s">
        <v>1298</v>
      </c>
      <c r="J187" s="312" t="s">
        <v>1299</v>
      </c>
      <c r="K187" s="299"/>
    </row>
    <row r="188" spans="2:11" ht="15" customHeight="1">
      <c r="B188" s="278"/>
      <c r="C188" s="263" t="s">
        <v>50</v>
      </c>
      <c r="D188" s="258"/>
      <c r="E188" s="258"/>
      <c r="F188" s="277" t="s">
        <v>1211</v>
      </c>
      <c r="G188" s="258"/>
      <c r="H188" s="254" t="s">
        <v>1300</v>
      </c>
      <c r="I188" s="258" t="s">
        <v>1301</v>
      </c>
      <c r="J188" s="258"/>
      <c r="K188" s="299"/>
    </row>
    <row r="189" spans="2:11" ht="15" customHeight="1">
      <c r="B189" s="278"/>
      <c r="C189" s="263" t="s">
        <v>1302</v>
      </c>
      <c r="D189" s="258"/>
      <c r="E189" s="258"/>
      <c r="F189" s="277" t="s">
        <v>1211</v>
      </c>
      <c r="G189" s="258"/>
      <c r="H189" s="258" t="s">
        <v>1303</v>
      </c>
      <c r="I189" s="258" t="s">
        <v>1245</v>
      </c>
      <c r="J189" s="258"/>
      <c r="K189" s="299"/>
    </row>
    <row r="190" spans="2:11" ht="15" customHeight="1">
      <c r="B190" s="278"/>
      <c r="C190" s="263" t="s">
        <v>1304</v>
      </c>
      <c r="D190" s="258"/>
      <c r="E190" s="258"/>
      <c r="F190" s="277" t="s">
        <v>1211</v>
      </c>
      <c r="G190" s="258"/>
      <c r="H190" s="258" t="s">
        <v>1305</v>
      </c>
      <c r="I190" s="258" t="s">
        <v>1245</v>
      </c>
      <c r="J190" s="258"/>
      <c r="K190" s="299"/>
    </row>
    <row r="191" spans="2:11" ht="15" customHeight="1">
      <c r="B191" s="278"/>
      <c r="C191" s="263" t="s">
        <v>1306</v>
      </c>
      <c r="D191" s="258"/>
      <c r="E191" s="258"/>
      <c r="F191" s="277" t="s">
        <v>1217</v>
      </c>
      <c r="G191" s="258"/>
      <c r="H191" s="258" t="s">
        <v>1307</v>
      </c>
      <c r="I191" s="258" t="s">
        <v>1245</v>
      </c>
      <c r="J191" s="258"/>
      <c r="K191" s="299"/>
    </row>
    <row r="192" spans="2:11" ht="15" customHeight="1">
      <c r="B192" s="305"/>
      <c r="C192" s="313"/>
      <c r="D192" s="287"/>
      <c r="E192" s="287"/>
      <c r="F192" s="287"/>
      <c r="G192" s="287"/>
      <c r="H192" s="287"/>
      <c r="I192" s="287"/>
      <c r="J192" s="287"/>
      <c r="K192" s="306"/>
    </row>
    <row r="193" spans="2:11" ht="18.75" customHeight="1">
      <c r="B193" s="254"/>
      <c r="C193" s="258"/>
      <c r="D193" s="258"/>
      <c r="E193" s="258"/>
      <c r="F193" s="277"/>
      <c r="G193" s="258"/>
      <c r="H193" s="258"/>
      <c r="I193" s="258"/>
      <c r="J193" s="258"/>
      <c r="K193" s="254"/>
    </row>
    <row r="194" spans="2:11" ht="18.75" customHeight="1">
      <c r="B194" s="254"/>
      <c r="C194" s="258"/>
      <c r="D194" s="258"/>
      <c r="E194" s="258"/>
      <c r="F194" s="277"/>
      <c r="G194" s="258"/>
      <c r="H194" s="258"/>
      <c r="I194" s="258"/>
      <c r="J194" s="258"/>
      <c r="K194" s="254"/>
    </row>
    <row r="195" spans="2:11" ht="18.75" customHeight="1">
      <c r="B195" s="264"/>
      <c r="C195" s="264"/>
      <c r="D195" s="264"/>
      <c r="E195" s="264"/>
      <c r="F195" s="264"/>
      <c r="G195" s="264"/>
      <c r="H195" s="264"/>
      <c r="I195" s="264"/>
      <c r="J195" s="264"/>
      <c r="K195" s="264"/>
    </row>
    <row r="196" spans="2:11">
      <c r="B196" s="246"/>
      <c r="C196" s="247"/>
      <c r="D196" s="247"/>
      <c r="E196" s="247"/>
      <c r="F196" s="247"/>
      <c r="G196" s="247"/>
      <c r="H196" s="247"/>
      <c r="I196" s="247"/>
      <c r="J196" s="247"/>
      <c r="K196" s="248"/>
    </row>
    <row r="197" spans="2:11" ht="21">
      <c r="B197" s="249"/>
      <c r="C197" s="372" t="s">
        <v>1308</v>
      </c>
      <c r="D197" s="372"/>
      <c r="E197" s="372"/>
      <c r="F197" s="372"/>
      <c r="G197" s="372"/>
      <c r="H197" s="372"/>
      <c r="I197" s="372"/>
      <c r="J197" s="372"/>
      <c r="K197" s="250"/>
    </row>
    <row r="198" spans="2:11" ht="25.5" customHeight="1">
      <c r="B198" s="249"/>
      <c r="C198" s="314" t="s">
        <v>1309</v>
      </c>
      <c r="D198" s="314"/>
      <c r="E198" s="314"/>
      <c r="F198" s="314" t="s">
        <v>1310</v>
      </c>
      <c r="G198" s="315"/>
      <c r="H198" s="371" t="s">
        <v>1311</v>
      </c>
      <c r="I198" s="371"/>
      <c r="J198" s="371"/>
      <c r="K198" s="250"/>
    </row>
    <row r="199" spans="2:11" ht="5.25" customHeight="1">
      <c r="B199" s="278"/>
      <c r="C199" s="275"/>
      <c r="D199" s="275"/>
      <c r="E199" s="275"/>
      <c r="F199" s="275"/>
      <c r="G199" s="258"/>
      <c r="H199" s="275"/>
      <c r="I199" s="275"/>
      <c r="J199" s="275"/>
      <c r="K199" s="299"/>
    </row>
    <row r="200" spans="2:11" ht="15" customHeight="1">
      <c r="B200" s="278"/>
      <c r="C200" s="258" t="s">
        <v>1301</v>
      </c>
      <c r="D200" s="258"/>
      <c r="E200" s="258"/>
      <c r="F200" s="277" t="s">
        <v>51</v>
      </c>
      <c r="G200" s="258"/>
      <c r="H200" s="369" t="s">
        <v>1312</v>
      </c>
      <c r="I200" s="369"/>
      <c r="J200" s="369"/>
      <c r="K200" s="299"/>
    </row>
    <row r="201" spans="2:11" ht="15" customHeight="1">
      <c r="B201" s="278"/>
      <c r="C201" s="284"/>
      <c r="D201" s="258"/>
      <c r="E201" s="258"/>
      <c r="F201" s="277" t="s">
        <v>52</v>
      </c>
      <c r="G201" s="258"/>
      <c r="H201" s="369" t="s">
        <v>1313</v>
      </c>
      <c r="I201" s="369"/>
      <c r="J201" s="369"/>
      <c r="K201" s="299"/>
    </row>
    <row r="202" spans="2:11" ht="15" customHeight="1">
      <c r="B202" s="278"/>
      <c r="C202" s="284"/>
      <c r="D202" s="258"/>
      <c r="E202" s="258"/>
      <c r="F202" s="277" t="s">
        <v>55</v>
      </c>
      <c r="G202" s="258"/>
      <c r="H202" s="369" t="s">
        <v>1314</v>
      </c>
      <c r="I202" s="369"/>
      <c r="J202" s="369"/>
      <c r="K202" s="299"/>
    </row>
    <row r="203" spans="2:11" ht="15" customHeight="1">
      <c r="B203" s="278"/>
      <c r="C203" s="258"/>
      <c r="D203" s="258"/>
      <c r="E203" s="258"/>
      <c r="F203" s="277" t="s">
        <v>53</v>
      </c>
      <c r="G203" s="258"/>
      <c r="H203" s="369" t="s">
        <v>1315</v>
      </c>
      <c r="I203" s="369"/>
      <c r="J203" s="369"/>
      <c r="K203" s="299"/>
    </row>
    <row r="204" spans="2:11" ht="15" customHeight="1">
      <c r="B204" s="278"/>
      <c r="C204" s="258"/>
      <c r="D204" s="258"/>
      <c r="E204" s="258"/>
      <c r="F204" s="277" t="s">
        <v>54</v>
      </c>
      <c r="G204" s="258"/>
      <c r="H204" s="369" t="s">
        <v>1316</v>
      </c>
      <c r="I204" s="369"/>
      <c r="J204" s="369"/>
      <c r="K204" s="299"/>
    </row>
    <row r="205" spans="2:11" ht="15" customHeight="1">
      <c r="B205" s="278"/>
      <c r="C205" s="258"/>
      <c r="D205" s="258"/>
      <c r="E205" s="258"/>
      <c r="F205" s="277"/>
      <c r="G205" s="258"/>
      <c r="H205" s="258"/>
      <c r="I205" s="258"/>
      <c r="J205" s="258"/>
      <c r="K205" s="299"/>
    </row>
    <row r="206" spans="2:11" ht="15" customHeight="1">
      <c r="B206" s="278"/>
      <c r="C206" s="258" t="s">
        <v>1257</v>
      </c>
      <c r="D206" s="258"/>
      <c r="E206" s="258"/>
      <c r="F206" s="277" t="s">
        <v>87</v>
      </c>
      <c r="G206" s="258"/>
      <c r="H206" s="369" t="s">
        <v>1317</v>
      </c>
      <c r="I206" s="369"/>
      <c r="J206" s="369"/>
      <c r="K206" s="299"/>
    </row>
    <row r="207" spans="2:11" ht="15" customHeight="1">
      <c r="B207" s="278"/>
      <c r="C207" s="284"/>
      <c r="D207" s="258"/>
      <c r="E207" s="258"/>
      <c r="F207" s="277" t="s">
        <v>1154</v>
      </c>
      <c r="G207" s="258"/>
      <c r="H207" s="369" t="s">
        <v>1155</v>
      </c>
      <c r="I207" s="369"/>
      <c r="J207" s="369"/>
      <c r="K207" s="299"/>
    </row>
    <row r="208" spans="2:11" ht="15" customHeight="1">
      <c r="B208" s="278"/>
      <c r="C208" s="258"/>
      <c r="D208" s="258"/>
      <c r="E208" s="258"/>
      <c r="F208" s="277" t="s">
        <v>1152</v>
      </c>
      <c r="G208" s="258"/>
      <c r="H208" s="369" t="s">
        <v>1318</v>
      </c>
      <c r="I208" s="369"/>
      <c r="J208" s="369"/>
      <c r="K208" s="299"/>
    </row>
    <row r="209" spans="2:11" ht="15" customHeight="1">
      <c r="B209" s="316"/>
      <c r="C209" s="284"/>
      <c r="D209" s="284"/>
      <c r="E209" s="284"/>
      <c r="F209" s="277" t="s">
        <v>1156</v>
      </c>
      <c r="G209" s="263"/>
      <c r="H209" s="370" t="s">
        <v>1157</v>
      </c>
      <c r="I209" s="370"/>
      <c r="J209" s="370"/>
      <c r="K209" s="317"/>
    </row>
    <row r="210" spans="2:11" ht="15" customHeight="1">
      <c r="B210" s="316"/>
      <c r="C210" s="284"/>
      <c r="D210" s="284"/>
      <c r="E210" s="284"/>
      <c r="F210" s="277" t="s">
        <v>1158</v>
      </c>
      <c r="G210" s="263"/>
      <c r="H210" s="370" t="s">
        <v>1319</v>
      </c>
      <c r="I210" s="370"/>
      <c r="J210" s="370"/>
      <c r="K210" s="317"/>
    </row>
    <row r="211" spans="2:11" ht="15" customHeight="1">
      <c r="B211" s="316"/>
      <c r="C211" s="284"/>
      <c r="D211" s="284"/>
      <c r="E211" s="284"/>
      <c r="F211" s="318"/>
      <c r="G211" s="263"/>
      <c r="H211" s="319"/>
      <c r="I211" s="319"/>
      <c r="J211" s="319"/>
      <c r="K211" s="317"/>
    </row>
    <row r="212" spans="2:11" ht="15" customHeight="1">
      <c r="B212" s="316"/>
      <c r="C212" s="258" t="s">
        <v>1281</v>
      </c>
      <c r="D212" s="284"/>
      <c r="E212" s="284"/>
      <c r="F212" s="277">
        <v>1</v>
      </c>
      <c r="G212" s="263"/>
      <c r="H212" s="370" t="s">
        <v>1320</v>
      </c>
      <c r="I212" s="370"/>
      <c r="J212" s="370"/>
      <c r="K212" s="317"/>
    </row>
    <row r="213" spans="2:11" ht="15" customHeight="1">
      <c r="B213" s="316"/>
      <c r="C213" s="284"/>
      <c r="D213" s="284"/>
      <c r="E213" s="284"/>
      <c r="F213" s="277">
        <v>2</v>
      </c>
      <c r="G213" s="263"/>
      <c r="H213" s="370" t="s">
        <v>1321</v>
      </c>
      <c r="I213" s="370"/>
      <c r="J213" s="370"/>
      <c r="K213" s="317"/>
    </row>
    <row r="214" spans="2:11" ht="15" customHeight="1">
      <c r="B214" s="316"/>
      <c r="C214" s="284"/>
      <c r="D214" s="284"/>
      <c r="E214" s="284"/>
      <c r="F214" s="277">
        <v>3</v>
      </c>
      <c r="G214" s="263"/>
      <c r="H214" s="370" t="s">
        <v>1322</v>
      </c>
      <c r="I214" s="370"/>
      <c r="J214" s="370"/>
      <c r="K214" s="317"/>
    </row>
    <row r="215" spans="2:11" ht="15" customHeight="1">
      <c r="B215" s="316"/>
      <c r="C215" s="284"/>
      <c r="D215" s="284"/>
      <c r="E215" s="284"/>
      <c r="F215" s="277">
        <v>4</v>
      </c>
      <c r="G215" s="263"/>
      <c r="H215" s="370" t="s">
        <v>1323</v>
      </c>
      <c r="I215" s="370"/>
      <c r="J215" s="370"/>
      <c r="K215" s="317"/>
    </row>
    <row r="216" spans="2:11" ht="12.75" customHeight="1">
      <c r="B216" s="320"/>
      <c r="C216" s="321"/>
      <c r="D216" s="321"/>
      <c r="E216" s="321"/>
      <c r="F216" s="321"/>
      <c r="G216" s="321"/>
      <c r="H216" s="321"/>
      <c r="I216" s="321"/>
      <c r="J216" s="321"/>
      <c r="K216" s="322"/>
    </row>
  </sheetData>
  <sheetProtection algorithmName="SHA-512" hashValue="xaM4nla0awBF2YWqbty5mN8Nt44PNLOg148DmUy92ziOGoybWk5yVj5NqKbu9hWCObD/8XBhJDWttKM1uHQ8Fg==" saltValue="GCRL+Lm7Cu2ipC/2KGjumg==" spinCount="100000" sheet="1" objects="1" scenarios="1" formatCells="0" formatColumns="0" formatRows="0" sort="0" autoFilter="0"/>
  <mergeCells count="77">
    <mergeCell ref="C9:J9"/>
    <mergeCell ref="D10:J10"/>
    <mergeCell ref="D13:J13"/>
    <mergeCell ref="C3:J3"/>
    <mergeCell ref="C4:J4"/>
    <mergeCell ref="C6:J6"/>
    <mergeCell ref="C7:J7"/>
    <mergeCell ref="D11:J11"/>
    <mergeCell ref="F19:J19"/>
    <mergeCell ref="F20:J20"/>
    <mergeCell ref="D14:J14"/>
    <mergeCell ref="D15:J15"/>
    <mergeCell ref="F16:J16"/>
    <mergeCell ref="F17:J17"/>
    <mergeCell ref="D31:J31"/>
    <mergeCell ref="C24:J24"/>
    <mergeCell ref="D32:J32"/>
    <mergeCell ref="F18:J18"/>
    <mergeCell ref="F21:J21"/>
    <mergeCell ref="C23:J23"/>
    <mergeCell ref="D25:J25"/>
    <mergeCell ref="D26:J26"/>
    <mergeCell ref="D28:J28"/>
    <mergeCell ref="D29:J29"/>
    <mergeCell ref="D33:J33"/>
    <mergeCell ref="G34:J34"/>
    <mergeCell ref="G35:J35"/>
    <mergeCell ref="D49:J49"/>
    <mergeCell ref="E48:J48"/>
    <mergeCell ref="G36:J36"/>
    <mergeCell ref="G37:J37"/>
    <mergeCell ref="D58:J58"/>
    <mergeCell ref="D59:J59"/>
    <mergeCell ref="C50:J50"/>
    <mergeCell ref="G38:J38"/>
    <mergeCell ref="G39:J39"/>
    <mergeCell ref="G40:J40"/>
    <mergeCell ref="G41:J41"/>
    <mergeCell ref="G42:J42"/>
    <mergeCell ref="G43:J43"/>
    <mergeCell ref="D45:J45"/>
    <mergeCell ref="E46:J46"/>
    <mergeCell ref="E47:J47"/>
    <mergeCell ref="C52:J52"/>
    <mergeCell ref="C53:J53"/>
    <mergeCell ref="C55:J55"/>
    <mergeCell ref="D56:J56"/>
    <mergeCell ref="D57:J57"/>
    <mergeCell ref="H200:J200"/>
    <mergeCell ref="D60:J60"/>
    <mergeCell ref="D63:J63"/>
    <mergeCell ref="D64:J64"/>
    <mergeCell ref="D66:J66"/>
    <mergeCell ref="D65:J65"/>
    <mergeCell ref="C100:J100"/>
    <mergeCell ref="D61:J61"/>
    <mergeCell ref="D67:J67"/>
    <mergeCell ref="D68:J68"/>
    <mergeCell ref="C73:J73"/>
    <mergeCell ref="H198:J198"/>
    <mergeCell ref="C163:J163"/>
    <mergeCell ref="C120:J120"/>
    <mergeCell ref="C145:J145"/>
    <mergeCell ref="C197:J197"/>
    <mergeCell ref="H215:J215"/>
    <mergeCell ref="H213:J213"/>
    <mergeCell ref="H210:J210"/>
    <mergeCell ref="H209:J209"/>
    <mergeCell ref="H207:J207"/>
    <mergeCell ref="H208:J208"/>
    <mergeCell ref="H203:J203"/>
    <mergeCell ref="H201:J201"/>
    <mergeCell ref="H212:J212"/>
    <mergeCell ref="H214:J214"/>
    <mergeCell ref="H206:J206"/>
    <mergeCell ref="H204:J204"/>
    <mergeCell ref="H202:J202"/>
  </mergeCells>
  <pageMargins left="0.59027779999999996" right="0.59027779999999996" top="0.59027779999999996" bottom="0.59027779999999996" header="0" footer="0"/>
  <pageSetup paperSize="9" scale="77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663 - Velké Hamry, č.p. 519</vt:lpstr>
      <vt:lpstr>Pokyny pro vyplnění</vt:lpstr>
      <vt:lpstr>'663 - Velké Hamry, č.p. 519'!Názvy_tisku</vt:lpstr>
      <vt:lpstr>'Rekapitulace stavby'!Názvy_tisku</vt:lpstr>
      <vt:lpstr>'663 - Velké Hamry, č.p. 519'!Oblast_tisku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Luděk Lošťák</dc:creator>
  <cp:lastModifiedBy>Luděk Lošťák</cp:lastModifiedBy>
  <dcterms:created xsi:type="dcterms:W3CDTF">2017-06-15T09:25:47Z</dcterms:created>
  <dcterms:modified xsi:type="dcterms:W3CDTF">2017-06-15T09:25:51Z</dcterms:modified>
</cp:coreProperties>
</file>